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tabRatio="762"/>
  </bookViews>
  <sheets>
    <sheet name="Fig. S1" sheetId="15" r:id="rId1"/>
    <sheet name="Table S1" sheetId="1" r:id="rId2"/>
    <sheet name="Table S2" sheetId="14" r:id="rId3"/>
    <sheet name="Table S3" sheetId="10" r:id="rId4"/>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4" i="10" l="1"/>
  <c r="T30" i="10" l="1"/>
  <c r="U30" i="10" s="1"/>
  <c r="BM30" i="10"/>
  <c r="BM6" i="10" l="1"/>
  <c r="BM5" i="10"/>
  <c r="BM7" i="10"/>
  <c r="BM8" i="10"/>
  <c r="BM9" i="10"/>
  <c r="BM10" i="10"/>
  <c r="BM11" i="10"/>
  <c r="BM12" i="10"/>
  <c r="BM13" i="10"/>
  <c r="BM14" i="10"/>
  <c r="BM15" i="10"/>
  <c r="BM16" i="10"/>
  <c r="BM17" i="10"/>
  <c r="BM18" i="10"/>
  <c r="BM19" i="10"/>
  <c r="BM20" i="10"/>
  <c r="BM21" i="10"/>
  <c r="BM22" i="10"/>
  <c r="BM23" i="10"/>
  <c r="BM24" i="10"/>
  <c r="BM25" i="10"/>
  <c r="BM26" i="10"/>
  <c r="BM27" i="10"/>
  <c r="BM28" i="10"/>
  <c r="BM29" i="10"/>
  <c r="BM31" i="10"/>
  <c r="BM32" i="10"/>
  <c r="BM33" i="10"/>
  <c r="BM34" i="10"/>
  <c r="BM35" i="10"/>
  <c r="BM36" i="10"/>
  <c r="BM37" i="10"/>
  <c r="BM38" i="10"/>
  <c r="BM39" i="10"/>
  <c r="BM40" i="10"/>
  <c r="T6" i="10" l="1"/>
  <c r="T7" i="10"/>
  <c r="T8" i="10"/>
  <c r="T9" i="10"/>
  <c r="T10" i="10"/>
  <c r="T11" i="10"/>
  <c r="T12" i="10"/>
  <c r="T13" i="10"/>
  <c r="T14" i="10"/>
  <c r="T15" i="10"/>
  <c r="T16" i="10"/>
  <c r="T17" i="10"/>
  <c r="T18" i="10"/>
  <c r="T19" i="10"/>
  <c r="T20" i="10"/>
  <c r="T21" i="10"/>
  <c r="T22" i="10"/>
  <c r="T23" i="10"/>
  <c r="T24" i="10"/>
  <c r="T25" i="10"/>
  <c r="T26" i="10"/>
  <c r="T27" i="10"/>
  <c r="T28" i="10"/>
  <c r="T29" i="10"/>
  <c r="T31" i="10"/>
  <c r="T32" i="10"/>
  <c r="T33" i="10"/>
  <c r="T34" i="10"/>
  <c r="T35" i="10"/>
  <c r="T36" i="10"/>
  <c r="T37" i="10"/>
  <c r="T38" i="10"/>
  <c r="T39" i="10"/>
  <c r="T5" i="10"/>
  <c r="T4" i="10"/>
  <c r="T40" i="10"/>
  <c r="U4" i="10" l="1"/>
  <c r="G45" i="15" l="1"/>
  <c r="G46" i="15"/>
  <c r="G47" i="15"/>
  <c r="G48" i="15"/>
  <c r="G49" i="15"/>
  <c r="G51" i="15"/>
  <c r="G52" i="15"/>
  <c r="G53" i="15"/>
  <c r="G54" i="15"/>
  <c r="G55" i="15"/>
  <c r="G56" i="15"/>
  <c r="G57" i="15"/>
  <c r="G58" i="15"/>
  <c r="G59" i="15"/>
  <c r="G60" i="15"/>
  <c r="G61" i="15"/>
  <c r="G62" i="15"/>
  <c r="G64" i="15"/>
  <c r="G65" i="15"/>
  <c r="G66" i="15"/>
  <c r="G67" i="15"/>
  <c r="G68" i="15"/>
  <c r="G69" i="15"/>
  <c r="G70" i="15"/>
  <c r="G71" i="15"/>
  <c r="G72" i="15"/>
  <c r="G50" i="15"/>
  <c r="G32" i="15"/>
  <c r="G33" i="15"/>
  <c r="G34" i="15"/>
  <c r="G35" i="15"/>
  <c r="G36" i="15"/>
  <c r="G37" i="15"/>
  <c r="G38" i="15"/>
  <c r="G39" i="15"/>
  <c r="G40" i="15"/>
  <c r="G41" i="15"/>
  <c r="G42" i="15"/>
  <c r="G43" i="15"/>
  <c r="G44" i="15"/>
  <c r="G31" i="15"/>
  <c r="G29" i="15"/>
  <c r="G28" i="15"/>
  <c r="G26" i="15"/>
  <c r="G15" i="15"/>
  <c r="G16" i="15"/>
  <c r="G17" i="15"/>
  <c r="G18" i="15"/>
  <c r="G19" i="15"/>
  <c r="G20" i="15"/>
  <c r="G21" i="15"/>
  <c r="G22" i="15"/>
  <c r="G23" i="15"/>
  <c r="G24" i="15"/>
  <c r="G25" i="15"/>
  <c r="G14" i="15"/>
  <c r="G11" i="15"/>
  <c r="G12" i="15"/>
  <c r="G10" i="15"/>
  <c r="G5" i="15"/>
  <c r="G6" i="15"/>
  <c r="G7" i="15"/>
  <c r="G8" i="15"/>
  <c r="G4" i="15"/>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S213" i="14" l="1"/>
  <c r="R213" i="14"/>
  <c r="Q213" i="14"/>
  <c r="P213" i="14"/>
  <c r="N213" i="14"/>
  <c r="S212" i="14"/>
  <c r="R212" i="14"/>
  <c r="Q212" i="14"/>
  <c r="P212" i="14"/>
  <c r="N212" i="14"/>
  <c r="S211" i="14"/>
  <c r="R211" i="14"/>
  <c r="Q211" i="14"/>
  <c r="P211" i="14"/>
  <c r="N211" i="14"/>
  <c r="S210" i="14"/>
  <c r="R210" i="14"/>
  <c r="Q210" i="14"/>
  <c r="P210" i="14"/>
  <c r="N210" i="14"/>
  <c r="S209" i="14"/>
  <c r="R209" i="14"/>
  <c r="Q209" i="14"/>
  <c r="P209" i="14"/>
  <c r="N209" i="14"/>
  <c r="S208" i="14"/>
  <c r="R208" i="14"/>
  <c r="Q208" i="14"/>
  <c r="P208" i="14"/>
  <c r="N208" i="14"/>
  <c r="S207" i="14"/>
  <c r="R207" i="14"/>
  <c r="Q207" i="14"/>
  <c r="P207" i="14"/>
  <c r="N207" i="14"/>
  <c r="S206" i="14"/>
  <c r="R206" i="14"/>
  <c r="Q206" i="14"/>
  <c r="P206" i="14"/>
  <c r="N206" i="14"/>
  <c r="S205" i="14"/>
  <c r="R205" i="14"/>
  <c r="Q205" i="14"/>
  <c r="P205" i="14"/>
  <c r="N205" i="14"/>
  <c r="S204" i="14"/>
  <c r="R204" i="14"/>
  <c r="Q204" i="14"/>
  <c r="P204" i="14"/>
  <c r="N204" i="14"/>
  <c r="S203" i="14"/>
  <c r="R203" i="14"/>
  <c r="Q203" i="14"/>
  <c r="P203" i="14"/>
  <c r="N203" i="14"/>
  <c r="S202" i="14"/>
  <c r="R202" i="14"/>
  <c r="Q202" i="14"/>
  <c r="P202" i="14"/>
  <c r="N202" i="14"/>
  <c r="S201" i="14"/>
  <c r="R201" i="14"/>
  <c r="Q201" i="14"/>
  <c r="P201" i="14"/>
  <c r="N201" i="14"/>
  <c r="S200" i="14"/>
  <c r="R200" i="14"/>
  <c r="Q200" i="14"/>
  <c r="P200" i="14"/>
  <c r="N200" i="14"/>
  <c r="S199" i="14"/>
  <c r="R199" i="14"/>
  <c r="Q199" i="14"/>
  <c r="P199" i="14"/>
  <c r="N199" i="14"/>
  <c r="S198" i="14"/>
  <c r="R198" i="14"/>
  <c r="Q198" i="14"/>
  <c r="P198" i="14"/>
  <c r="N198" i="14"/>
  <c r="S197" i="14"/>
  <c r="R197" i="14"/>
  <c r="Q197" i="14"/>
  <c r="P197" i="14"/>
  <c r="N197" i="14"/>
  <c r="S196" i="14"/>
  <c r="R196" i="14"/>
  <c r="Q196" i="14"/>
  <c r="P196" i="14"/>
  <c r="N196" i="14"/>
  <c r="S195" i="14"/>
  <c r="R195" i="14"/>
  <c r="Q195" i="14"/>
  <c r="P195" i="14"/>
  <c r="N195" i="14"/>
  <c r="S194" i="14"/>
  <c r="R194" i="14"/>
  <c r="Q194" i="14"/>
  <c r="P194" i="14"/>
  <c r="N194" i="14"/>
  <c r="S193" i="14"/>
  <c r="R193" i="14"/>
  <c r="Q193" i="14"/>
  <c r="P193" i="14"/>
  <c r="N193" i="14"/>
  <c r="S192" i="14"/>
  <c r="R192" i="14"/>
  <c r="Q192" i="14"/>
  <c r="P192" i="14"/>
  <c r="N192" i="14"/>
  <c r="S191" i="14"/>
  <c r="R191" i="14"/>
  <c r="Q191" i="14"/>
  <c r="P191" i="14"/>
  <c r="N191" i="14"/>
  <c r="S190" i="14"/>
  <c r="R190" i="14"/>
  <c r="Q190" i="14"/>
  <c r="P190" i="14"/>
  <c r="N190" i="14"/>
  <c r="S189" i="14"/>
  <c r="R189" i="14"/>
  <c r="Q189" i="14"/>
  <c r="P189" i="14"/>
  <c r="N189" i="14"/>
  <c r="S188" i="14"/>
  <c r="R188" i="14"/>
  <c r="Q188" i="14"/>
  <c r="P188" i="14"/>
  <c r="N188" i="14"/>
  <c r="S187" i="14"/>
  <c r="R187" i="14"/>
  <c r="Q187" i="14"/>
  <c r="P187" i="14"/>
  <c r="N187" i="14"/>
  <c r="T186" i="14"/>
  <c r="S186" i="14"/>
  <c r="R186" i="14"/>
  <c r="Q186" i="14"/>
  <c r="P186" i="14"/>
  <c r="N186" i="14"/>
  <c r="T185" i="14"/>
  <c r="S185" i="14"/>
  <c r="R185" i="14"/>
  <c r="Q185" i="14"/>
  <c r="P185" i="14"/>
  <c r="N185" i="14"/>
  <c r="T184" i="14"/>
  <c r="S184" i="14"/>
  <c r="R184" i="14"/>
  <c r="Q184" i="14"/>
  <c r="P184" i="14"/>
  <c r="N184" i="14"/>
  <c r="T183" i="14"/>
  <c r="S183" i="14"/>
  <c r="R183" i="14"/>
  <c r="Q183" i="14"/>
  <c r="P183" i="14"/>
  <c r="N183" i="14"/>
  <c r="T182" i="14"/>
  <c r="S182" i="14"/>
  <c r="R182" i="14"/>
  <c r="Q182" i="14"/>
  <c r="P182" i="14"/>
  <c r="N182" i="14"/>
  <c r="T181" i="14"/>
  <c r="S181" i="14"/>
  <c r="R181" i="14"/>
  <c r="Q181" i="14"/>
  <c r="P181" i="14"/>
  <c r="N181" i="14"/>
  <c r="T180" i="14"/>
  <c r="S180" i="14"/>
  <c r="R180" i="14"/>
  <c r="Q180" i="14"/>
  <c r="P180" i="14"/>
  <c r="N180" i="14"/>
  <c r="T179" i="14"/>
  <c r="S179" i="14"/>
  <c r="R179" i="14"/>
  <c r="Q179" i="14"/>
  <c r="P179" i="14"/>
  <c r="N179" i="14"/>
  <c r="T178" i="14"/>
  <c r="S178" i="14"/>
  <c r="R178" i="14"/>
  <c r="Q178" i="14"/>
  <c r="P178" i="14"/>
  <c r="N178" i="14"/>
  <c r="T177" i="14"/>
  <c r="S177" i="14"/>
  <c r="R177" i="14"/>
  <c r="Q177" i="14"/>
  <c r="P177" i="14"/>
  <c r="N177" i="14"/>
  <c r="T176" i="14"/>
  <c r="S176" i="14"/>
  <c r="R176" i="14"/>
  <c r="Q176" i="14"/>
  <c r="P176" i="14"/>
  <c r="N176" i="14"/>
  <c r="T175" i="14"/>
  <c r="S175" i="14"/>
  <c r="R175" i="14"/>
  <c r="Q175" i="14"/>
  <c r="P175" i="14"/>
  <c r="N175" i="14"/>
  <c r="T174" i="14"/>
  <c r="S174" i="14"/>
  <c r="R174" i="14"/>
  <c r="Q174" i="14"/>
  <c r="P174" i="14"/>
  <c r="N174" i="14"/>
  <c r="S172" i="14"/>
  <c r="R172" i="14"/>
  <c r="Q172" i="14"/>
  <c r="P172" i="14"/>
  <c r="N172" i="14"/>
  <c r="S171" i="14"/>
  <c r="R171" i="14"/>
  <c r="Q171" i="14"/>
  <c r="P171" i="14"/>
  <c r="N171" i="14"/>
  <c r="S170" i="14"/>
  <c r="R170" i="14"/>
  <c r="Q170" i="14"/>
  <c r="P170" i="14"/>
  <c r="N170" i="14"/>
  <c r="S169" i="14"/>
  <c r="R169" i="14"/>
  <c r="Q169" i="14"/>
  <c r="P169" i="14"/>
  <c r="N169" i="14"/>
  <c r="S168" i="14"/>
  <c r="R168" i="14"/>
  <c r="Q168" i="14"/>
  <c r="P168" i="14"/>
  <c r="N168" i="14"/>
  <c r="S167" i="14"/>
  <c r="R167" i="14"/>
  <c r="Q167" i="14"/>
  <c r="P167" i="14"/>
  <c r="N167" i="14"/>
  <c r="S166" i="14"/>
  <c r="R166" i="14"/>
  <c r="Q166" i="14"/>
  <c r="P166" i="14"/>
  <c r="N166" i="14"/>
  <c r="T165" i="14"/>
  <c r="S165" i="14"/>
  <c r="R165" i="14"/>
  <c r="Q165" i="14"/>
  <c r="P165" i="14"/>
  <c r="N165" i="14"/>
  <c r="T164" i="14"/>
  <c r="S164" i="14"/>
  <c r="R164" i="14"/>
  <c r="Q164" i="14"/>
  <c r="P164" i="14"/>
  <c r="N164" i="14"/>
  <c r="T163" i="14"/>
  <c r="S163" i="14"/>
  <c r="R163" i="14"/>
  <c r="Q163" i="14"/>
  <c r="P163" i="14"/>
  <c r="N163" i="14"/>
  <c r="T162" i="14"/>
  <c r="S162" i="14"/>
  <c r="R162" i="14"/>
  <c r="Q162" i="14"/>
  <c r="P162" i="14"/>
  <c r="N162" i="14"/>
  <c r="T161" i="14"/>
  <c r="S161" i="14"/>
  <c r="R161" i="14"/>
  <c r="Q161" i="14"/>
  <c r="P161" i="14"/>
  <c r="N161" i="14"/>
  <c r="T160" i="14"/>
  <c r="S160" i="14"/>
  <c r="R160" i="14"/>
  <c r="Q160" i="14"/>
  <c r="P160" i="14"/>
  <c r="N160" i="14"/>
  <c r="T159" i="14"/>
  <c r="S159" i="14"/>
  <c r="R159" i="14"/>
  <c r="Q159" i="14"/>
  <c r="P159" i="14"/>
  <c r="N159" i="14"/>
  <c r="T158" i="14"/>
  <c r="S158" i="14"/>
  <c r="R158" i="14"/>
  <c r="Q158" i="14"/>
  <c r="P158" i="14"/>
  <c r="N158" i="14"/>
  <c r="T157" i="14"/>
  <c r="S157" i="14"/>
  <c r="R157" i="14"/>
  <c r="Q157" i="14"/>
  <c r="P157" i="14"/>
  <c r="N157" i="14"/>
  <c r="T156" i="14"/>
  <c r="S156" i="14"/>
  <c r="R156" i="14"/>
  <c r="Q156" i="14"/>
  <c r="P156" i="14"/>
  <c r="N156" i="14"/>
  <c r="T155" i="14"/>
  <c r="S155" i="14"/>
  <c r="R155" i="14"/>
  <c r="Q155" i="14"/>
  <c r="P155" i="14"/>
  <c r="N155" i="14"/>
  <c r="T154" i="14"/>
  <c r="S154" i="14"/>
  <c r="R154" i="14"/>
  <c r="Q154" i="14"/>
  <c r="P154" i="14"/>
  <c r="N154" i="14"/>
  <c r="T153" i="14"/>
  <c r="S153" i="14"/>
  <c r="R153" i="14"/>
  <c r="Q153" i="14"/>
  <c r="P153" i="14"/>
  <c r="N153" i="14"/>
  <c r="T152" i="14"/>
  <c r="S152" i="14"/>
  <c r="R152" i="14"/>
  <c r="Q152" i="14"/>
  <c r="P152" i="14"/>
  <c r="N152" i="14"/>
  <c r="T151" i="14"/>
  <c r="S151" i="14"/>
  <c r="R151" i="14"/>
  <c r="Q151" i="14"/>
  <c r="P151" i="14"/>
  <c r="N151" i="14"/>
  <c r="T150" i="14"/>
  <c r="S150" i="14"/>
  <c r="R150" i="14"/>
  <c r="Q150" i="14"/>
  <c r="P150" i="14"/>
  <c r="N150" i="14"/>
  <c r="T149" i="14"/>
  <c r="S149" i="14"/>
  <c r="R149" i="14"/>
  <c r="Q149" i="14"/>
  <c r="P149" i="14"/>
  <c r="N149" i="14"/>
  <c r="T148" i="14"/>
  <c r="S148" i="14"/>
  <c r="R148" i="14"/>
  <c r="Q148" i="14"/>
  <c r="P148" i="14"/>
  <c r="N148" i="14"/>
  <c r="T147" i="14"/>
  <c r="S147" i="14"/>
  <c r="R147" i="14"/>
  <c r="Q147" i="14"/>
  <c r="P147" i="14"/>
  <c r="N147" i="14"/>
  <c r="T146" i="14"/>
  <c r="S146" i="14"/>
  <c r="R146" i="14"/>
  <c r="Q146" i="14"/>
  <c r="P146" i="14"/>
  <c r="N146" i="14"/>
  <c r="T145" i="14"/>
  <c r="S145" i="14"/>
  <c r="R145" i="14"/>
  <c r="Q145" i="14"/>
  <c r="P145" i="14"/>
  <c r="N145" i="14"/>
  <c r="T144" i="14"/>
  <c r="S144" i="14"/>
  <c r="R144" i="14"/>
  <c r="Q144" i="14"/>
  <c r="P144" i="14"/>
  <c r="N144" i="14"/>
  <c r="T143" i="14"/>
  <c r="S143" i="14"/>
  <c r="R143" i="14"/>
  <c r="Q143" i="14"/>
  <c r="P143" i="14"/>
  <c r="N143" i="14"/>
  <c r="T142" i="14"/>
  <c r="S142" i="14"/>
  <c r="R142" i="14"/>
  <c r="Q142" i="14"/>
  <c r="P142" i="14"/>
  <c r="N142" i="14"/>
  <c r="T141" i="14"/>
  <c r="S141" i="14"/>
  <c r="R141" i="14"/>
  <c r="Q141" i="14"/>
  <c r="P141" i="14"/>
  <c r="N141" i="14"/>
  <c r="T140" i="14"/>
  <c r="S140" i="14"/>
  <c r="R140" i="14"/>
  <c r="Q140" i="14"/>
  <c r="P140" i="14"/>
  <c r="N140" i="14"/>
  <c r="T139" i="14"/>
  <c r="S139" i="14"/>
  <c r="R139" i="14"/>
  <c r="Q139" i="14"/>
  <c r="P139" i="14"/>
  <c r="N139" i="14"/>
  <c r="T138" i="14"/>
  <c r="S138" i="14"/>
  <c r="R138" i="14"/>
  <c r="Q138" i="14"/>
  <c r="P138" i="14"/>
  <c r="N138" i="14"/>
  <c r="T137" i="14"/>
  <c r="S137" i="14"/>
  <c r="R137" i="14"/>
  <c r="Q137" i="14"/>
  <c r="P137" i="14"/>
  <c r="N137" i="14"/>
  <c r="T136" i="14"/>
  <c r="S136" i="14"/>
  <c r="R136" i="14"/>
  <c r="Q136" i="14"/>
  <c r="P136" i="14"/>
  <c r="N136" i="14"/>
  <c r="T135" i="14"/>
  <c r="S135" i="14"/>
  <c r="R135" i="14"/>
  <c r="Q135" i="14"/>
  <c r="P135" i="14"/>
  <c r="N135" i="14"/>
  <c r="T134" i="14"/>
  <c r="S134" i="14"/>
  <c r="R134" i="14"/>
  <c r="Q134" i="14"/>
  <c r="P134" i="14"/>
  <c r="N134" i="14"/>
  <c r="T133" i="14"/>
  <c r="S133" i="14"/>
  <c r="R133" i="14"/>
  <c r="Q133" i="14"/>
  <c r="P133" i="14"/>
  <c r="N133" i="14"/>
  <c r="T132" i="14"/>
  <c r="S132" i="14"/>
  <c r="R132" i="14"/>
  <c r="Q132" i="14"/>
  <c r="P132" i="14"/>
  <c r="N132" i="14"/>
  <c r="T131" i="14"/>
  <c r="S131" i="14"/>
  <c r="R131" i="14"/>
  <c r="Q131" i="14"/>
  <c r="P131" i="14"/>
  <c r="N131" i="14"/>
  <c r="T130" i="14"/>
  <c r="S130" i="14"/>
  <c r="R130" i="14"/>
  <c r="Q130" i="14"/>
  <c r="P130" i="14"/>
  <c r="N130" i="14"/>
  <c r="T129" i="14"/>
  <c r="S129" i="14"/>
  <c r="R129" i="14"/>
  <c r="Q129" i="14"/>
  <c r="P129" i="14"/>
  <c r="N129" i="14"/>
  <c r="T128" i="14"/>
  <c r="S128" i="14"/>
  <c r="R128" i="14"/>
  <c r="Q128" i="14"/>
  <c r="P128" i="14"/>
  <c r="N128" i="14"/>
  <c r="T127" i="14"/>
  <c r="S127" i="14"/>
  <c r="R127" i="14"/>
  <c r="Q127" i="14"/>
  <c r="P127" i="14"/>
  <c r="N127" i="14"/>
  <c r="T126" i="14"/>
  <c r="S126" i="14"/>
  <c r="R126" i="14"/>
  <c r="Q126" i="14"/>
  <c r="P126" i="14"/>
  <c r="N126" i="14"/>
  <c r="T125" i="14"/>
  <c r="S125" i="14"/>
  <c r="R125" i="14"/>
  <c r="Q125" i="14"/>
  <c r="P125" i="14"/>
  <c r="N125" i="14"/>
  <c r="T124" i="14"/>
  <c r="S124" i="14"/>
  <c r="R124" i="14"/>
  <c r="Q124" i="14"/>
  <c r="P124" i="14"/>
  <c r="N124" i="14"/>
  <c r="T123" i="14"/>
  <c r="S123" i="14"/>
  <c r="R123" i="14"/>
  <c r="Q123" i="14"/>
  <c r="P123" i="14"/>
  <c r="N123" i="14"/>
  <c r="T122" i="14"/>
  <c r="S122" i="14"/>
  <c r="R122" i="14"/>
  <c r="Q122" i="14"/>
  <c r="P122" i="14"/>
  <c r="N122" i="14"/>
  <c r="T121" i="14"/>
  <c r="S121" i="14"/>
  <c r="R121" i="14"/>
  <c r="Q121" i="14"/>
  <c r="P121" i="14"/>
  <c r="N121" i="14"/>
  <c r="T120" i="14"/>
  <c r="S120" i="14"/>
  <c r="R120" i="14"/>
  <c r="Q120" i="14"/>
  <c r="P120" i="14"/>
  <c r="N120" i="14"/>
  <c r="T119" i="14"/>
  <c r="S119" i="14"/>
  <c r="R119" i="14"/>
  <c r="Q119" i="14"/>
  <c r="P119" i="14"/>
  <c r="N119" i="14"/>
  <c r="T118" i="14"/>
  <c r="S118" i="14"/>
  <c r="R118" i="14"/>
  <c r="Q118" i="14"/>
  <c r="P118" i="14"/>
  <c r="N118" i="14"/>
  <c r="T117" i="14"/>
  <c r="S117" i="14"/>
  <c r="R117" i="14"/>
  <c r="Q117" i="14"/>
  <c r="P117" i="14"/>
  <c r="N117" i="14"/>
  <c r="T116" i="14"/>
  <c r="S116" i="14"/>
  <c r="R116" i="14"/>
  <c r="Q116" i="14"/>
  <c r="P116" i="14"/>
  <c r="N116" i="14"/>
  <c r="T115" i="14"/>
  <c r="S115" i="14"/>
  <c r="R115" i="14"/>
  <c r="Q115" i="14"/>
  <c r="P115" i="14"/>
  <c r="N115" i="14"/>
  <c r="T114" i="14"/>
  <c r="S114" i="14"/>
  <c r="R114" i="14"/>
  <c r="Q114" i="14"/>
  <c r="P114" i="14"/>
  <c r="N114" i="14"/>
  <c r="T113" i="14"/>
  <c r="S113" i="14"/>
  <c r="R113" i="14"/>
  <c r="Q113" i="14"/>
  <c r="P113" i="14"/>
  <c r="N113" i="14"/>
  <c r="T112" i="14"/>
  <c r="S112" i="14"/>
  <c r="R112" i="14"/>
  <c r="Q112" i="14"/>
  <c r="P112" i="14"/>
  <c r="N112" i="14"/>
  <c r="T111" i="14"/>
  <c r="S111" i="14"/>
  <c r="R111" i="14"/>
  <c r="Q111" i="14"/>
  <c r="P111" i="14"/>
  <c r="N111" i="14"/>
  <c r="T110" i="14"/>
  <c r="S110" i="14"/>
  <c r="R110" i="14"/>
  <c r="Q110" i="14"/>
  <c r="P110" i="14"/>
  <c r="N110" i="14"/>
  <c r="T109" i="14"/>
  <c r="S109" i="14"/>
  <c r="R109" i="14"/>
  <c r="Q109" i="14"/>
  <c r="P109" i="14"/>
  <c r="N109" i="14"/>
  <c r="T108" i="14"/>
  <c r="S108" i="14"/>
  <c r="R108" i="14"/>
  <c r="Q108" i="14"/>
  <c r="P108" i="14"/>
  <c r="N108" i="14"/>
  <c r="T107" i="14"/>
  <c r="S107" i="14"/>
  <c r="R107" i="14"/>
  <c r="Q107" i="14"/>
  <c r="P107" i="14"/>
  <c r="N107" i="14"/>
  <c r="T106" i="14"/>
  <c r="S106" i="14"/>
  <c r="R106" i="14"/>
  <c r="Q106" i="14"/>
  <c r="P106" i="14"/>
  <c r="N106" i="14"/>
  <c r="T105" i="14"/>
  <c r="S105" i="14"/>
  <c r="R105" i="14"/>
  <c r="Q105" i="14"/>
  <c r="P105" i="14"/>
  <c r="N105" i="14"/>
  <c r="T104" i="14"/>
  <c r="S104" i="14"/>
  <c r="R104" i="14"/>
  <c r="Q104" i="14"/>
  <c r="P104" i="14"/>
  <c r="N104" i="14"/>
  <c r="T103" i="14"/>
  <c r="S103" i="14"/>
  <c r="R103" i="14"/>
  <c r="Q103" i="14"/>
  <c r="P103" i="14"/>
  <c r="N103" i="14"/>
  <c r="T102" i="14"/>
  <c r="S102" i="14"/>
  <c r="R102" i="14"/>
  <c r="Q102" i="14"/>
  <c r="P102" i="14"/>
  <c r="N102" i="14"/>
  <c r="T101" i="14"/>
  <c r="S101" i="14"/>
  <c r="R101" i="14"/>
  <c r="Q101" i="14"/>
  <c r="P101" i="14"/>
  <c r="N101" i="14"/>
  <c r="T100" i="14"/>
  <c r="S100" i="14"/>
  <c r="R100" i="14"/>
  <c r="Q100" i="14"/>
  <c r="P100" i="14"/>
  <c r="N100" i="14"/>
  <c r="T99" i="14"/>
  <c r="S99" i="14"/>
  <c r="R99" i="14"/>
  <c r="Q99" i="14"/>
  <c r="P99" i="14"/>
  <c r="N99" i="14"/>
  <c r="T98" i="14"/>
  <c r="S98" i="14"/>
  <c r="R98" i="14"/>
  <c r="Q98" i="14"/>
  <c r="P98" i="14"/>
  <c r="N98" i="14"/>
  <c r="T97" i="14"/>
  <c r="S97" i="14"/>
  <c r="R97" i="14"/>
  <c r="Q97" i="14"/>
  <c r="P97" i="14"/>
  <c r="N97" i="14"/>
  <c r="T96" i="14"/>
  <c r="S96" i="14"/>
  <c r="R96" i="14"/>
  <c r="Q96" i="14"/>
  <c r="P96" i="14"/>
  <c r="N96" i="14"/>
  <c r="T95" i="14"/>
  <c r="S95" i="14"/>
  <c r="R95" i="14"/>
  <c r="Q95" i="14"/>
  <c r="P95" i="14"/>
  <c r="N95" i="14"/>
  <c r="T94" i="14"/>
  <c r="S94" i="14"/>
  <c r="R94" i="14"/>
  <c r="Q94" i="14"/>
  <c r="P94" i="14"/>
  <c r="N94" i="14"/>
  <c r="T93" i="14"/>
  <c r="S93" i="14"/>
  <c r="R93" i="14"/>
  <c r="Q93" i="14"/>
  <c r="P93" i="14"/>
  <c r="N93" i="14"/>
  <c r="T92" i="14"/>
  <c r="S92" i="14"/>
  <c r="R92" i="14"/>
  <c r="Q92" i="14"/>
  <c r="P92" i="14"/>
  <c r="N92" i="14"/>
  <c r="T91" i="14"/>
  <c r="S91" i="14"/>
  <c r="R91" i="14"/>
  <c r="Q91" i="14"/>
  <c r="P91" i="14"/>
  <c r="T90" i="14"/>
  <c r="S90" i="14"/>
  <c r="R90" i="14"/>
  <c r="Q90" i="14"/>
  <c r="P90" i="14"/>
  <c r="N90" i="14"/>
  <c r="T89" i="14"/>
  <c r="S89" i="14"/>
  <c r="R89" i="14"/>
  <c r="Q89" i="14"/>
  <c r="P89" i="14"/>
  <c r="N89" i="14"/>
  <c r="T88" i="14"/>
  <c r="S88" i="14"/>
  <c r="R88" i="14"/>
  <c r="Q88" i="14"/>
  <c r="P88" i="14"/>
  <c r="N88" i="14"/>
  <c r="T87" i="14"/>
  <c r="S87" i="14"/>
  <c r="R87" i="14"/>
  <c r="Q87" i="14"/>
  <c r="P87" i="14"/>
  <c r="N87" i="14"/>
  <c r="T86" i="14"/>
  <c r="S86" i="14"/>
  <c r="R86" i="14"/>
  <c r="Q86" i="14"/>
  <c r="P86" i="14"/>
  <c r="N86" i="14"/>
  <c r="T85" i="14"/>
  <c r="S85" i="14"/>
  <c r="R85" i="14"/>
  <c r="Q85" i="14"/>
  <c r="P85" i="14"/>
  <c r="N85" i="14"/>
  <c r="T84" i="14"/>
  <c r="S84" i="14"/>
  <c r="R84" i="14"/>
  <c r="Q84" i="14"/>
  <c r="P84" i="14"/>
  <c r="N84" i="14"/>
  <c r="T83" i="14"/>
  <c r="S83" i="14"/>
  <c r="R83" i="14"/>
  <c r="Q83" i="14"/>
  <c r="P83" i="14"/>
  <c r="N83" i="14"/>
  <c r="T82" i="14"/>
  <c r="S82" i="14"/>
  <c r="R82" i="14"/>
  <c r="Q82" i="14"/>
  <c r="P82" i="14"/>
  <c r="N82" i="14"/>
  <c r="T81" i="14"/>
  <c r="S81" i="14"/>
  <c r="R81" i="14"/>
  <c r="Q81" i="14"/>
  <c r="P81" i="14"/>
  <c r="N81" i="14"/>
  <c r="T80" i="14"/>
  <c r="S80" i="14"/>
  <c r="R80" i="14"/>
  <c r="Q80" i="14"/>
  <c r="P80" i="14"/>
  <c r="N80" i="14"/>
  <c r="T79" i="14"/>
  <c r="S79" i="14"/>
  <c r="R79" i="14"/>
  <c r="Q79" i="14"/>
  <c r="P79" i="14"/>
  <c r="N79" i="14"/>
  <c r="T78" i="14"/>
  <c r="S78" i="14"/>
  <c r="R78" i="14"/>
  <c r="Q78" i="14"/>
  <c r="P78" i="14"/>
  <c r="N78" i="14"/>
  <c r="T77" i="14"/>
  <c r="S77" i="14"/>
  <c r="R77" i="14"/>
  <c r="Q77" i="14"/>
  <c r="P77" i="14"/>
  <c r="N77" i="14"/>
  <c r="T76" i="14"/>
  <c r="S76" i="14"/>
  <c r="R76" i="14"/>
  <c r="Q76" i="14"/>
  <c r="P76" i="14"/>
  <c r="N76" i="14"/>
  <c r="T75" i="14"/>
  <c r="S75" i="14"/>
  <c r="R75" i="14"/>
  <c r="Q75" i="14"/>
  <c r="P75" i="14"/>
  <c r="N75" i="14"/>
  <c r="T74" i="14"/>
  <c r="S74" i="14"/>
  <c r="R74" i="14"/>
  <c r="Q74" i="14"/>
  <c r="P74" i="14"/>
  <c r="N74" i="14"/>
  <c r="T73" i="14"/>
  <c r="S73" i="14"/>
  <c r="R73" i="14"/>
  <c r="Q73" i="14"/>
  <c r="P73" i="14"/>
  <c r="N73" i="14"/>
  <c r="T72" i="14"/>
  <c r="S72" i="14"/>
  <c r="R72" i="14"/>
  <c r="Q72" i="14"/>
  <c r="P72" i="14"/>
  <c r="N72" i="14"/>
  <c r="T71" i="14"/>
  <c r="S71" i="14"/>
  <c r="R71" i="14"/>
  <c r="Q71" i="14"/>
  <c r="P71" i="14"/>
  <c r="N71" i="14"/>
  <c r="T70" i="14"/>
  <c r="S70" i="14"/>
  <c r="R70" i="14"/>
  <c r="Q70" i="14"/>
  <c r="P70" i="14"/>
  <c r="N70" i="14"/>
  <c r="T69" i="14"/>
  <c r="S69" i="14"/>
  <c r="R69" i="14"/>
  <c r="Q69" i="14"/>
  <c r="P69" i="14"/>
  <c r="N69" i="14"/>
  <c r="T68" i="14"/>
  <c r="S68" i="14"/>
  <c r="R68" i="14"/>
  <c r="Q68" i="14"/>
  <c r="P68" i="14"/>
  <c r="N68" i="14"/>
  <c r="T67" i="14"/>
  <c r="S67" i="14"/>
  <c r="R67" i="14"/>
  <c r="Q67" i="14"/>
  <c r="P67" i="14"/>
  <c r="N67" i="14"/>
  <c r="T66" i="14"/>
  <c r="S66" i="14"/>
  <c r="R66" i="14"/>
  <c r="Q66" i="14"/>
  <c r="P66" i="14"/>
  <c r="N66" i="14"/>
  <c r="T65" i="14"/>
  <c r="S65" i="14"/>
  <c r="R65" i="14"/>
  <c r="Q65" i="14"/>
  <c r="P65" i="14"/>
  <c r="N65" i="14"/>
  <c r="T64" i="14"/>
  <c r="S64" i="14"/>
  <c r="R64" i="14"/>
  <c r="Q64" i="14"/>
  <c r="P64" i="14"/>
  <c r="N64" i="14"/>
  <c r="T63" i="14"/>
  <c r="S63" i="14"/>
  <c r="R63" i="14"/>
  <c r="Q63" i="14"/>
  <c r="P63" i="14"/>
  <c r="N63" i="14"/>
  <c r="T62" i="14"/>
  <c r="S62" i="14"/>
  <c r="R62" i="14"/>
  <c r="Q62" i="14"/>
  <c r="P62" i="14"/>
  <c r="N62" i="14"/>
  <c r="S61" i="14"/>
  <c r="R61" i="14"/>
  <c r="Q61" i="14"/>
  <c r="P61" i="14"/>
  <c r="N61" i="14"/>
  <c r="S60" i="14"/>
  <c r="R60" i="14"/>
  <c r="Q60" i="14"/>
  <c r="P60" i="14"/>
  <c r="N60" i="14"/>
  <c r="S59" i="14"/>
  <c r="R59" i="14"/>
  <c r="Q59" i="14"/>
  <c r="P59" i="14"/>
  <c r="N59" i="14"/>
  <c r="S58" i="14"/>
  <c r="R58" i="14"/>
  <c r="Q58" i="14"/>
  <c r="P58" i="14"/>
  <c r="N58" i="14"/>
  <c r="S57" i="14"/>
  <c r="R57" i="14"/>
  <c r="Q57" i="14"/>
  <c r="P57" i="14"/>
  <c r="N57" i="14"/>
  <c r="S56" i="14"/>
  <c r="R56" i="14"/>
  <c r="Q56" i="14"/>
  <c r="P56" i="14"/>
  <c r="N56" i="14"/>
  <c r="S55" i="14"/>
  <c r="R55" i="14"/>
  <c r="Q55" i="14"/>
  <c r="P55" i="14"/>
  <c r="N55" i="14"/>
  <c r="S54" i="14"/>
  <c r="R54" i="14"/>
  <c r="Q54" i="14"/>
  <c r="P54" i="14"/>
  <c r="N54" i="14"/>
  <c r="S53" i="14"/>
  <c r="R53" i="14"/>
  <c r="Q53" i="14"/>
  <c r="P53" i="14"/>
  <c r="N53" i="14"/>
  <c r="S52" i="14"/>
  <c r="R52" i="14"/>
  <c r="Q52" i="14"/>
  <c r="P52" i="14"/>
  <c r="N52" i="14"/>
  <c r="S51" i="14"/>
  <c r="R51" i="14"/>
  <c r="Q51" i="14"/>
  <c r="P51" i="14"/>
  <c r="N51" i="14"/>
  <c r="S50" i="14"/>
  <c r="R50" i="14"/>
  <c r="Q50" i="14"/>
  <c r="P50" i="14"/>
  <c r="N50" i="14"/>
  <c r="S49" i="14"/>
  <c r="R49" i="14"/>
  <c r="Q49" i="14"/>
  <c r="P49" i="14"/>
  <c r="N49" i="14"/>
  <c r="S48" i="14"/>
  <c r="R48" i="14"/>
  <c r="Q48" i="14"/>
  <c r="P48" i="14"/>
  <c r="N48" i="14"/>
  <c r="S47" i="14"/>
  <c r="R47" i="14"/>
  <c r="Q47" i="14"/>
  <c r="P47" i="14"/>
  <c r="N47" i="14"/>
  <c r="S46" i="14"/>
  <c r="R46" i="14"/>
  <c r="Q46" i="14"/>
  <c r="P46" i="14"/>
  <c r="N46" i="14"/>
  <c r="S45" i="14"/>
  <c r="R45" i="14"/>
  <c r="Q45" i="14"/>
  <c r="P45" i="14"/>
  <c r="N45" i="14"/>
  <c r="S44" i="14"/>
  <c r="R44" i="14"/>
  <c r="Q44" i="14"/>
  <c r="P44" i="14"/>
  <c r="N44" i="14"/>
  <c r="S43" i="14"/>
  <c r="R43" i="14"/>
  <c r="Q43" i="14"/>
  <c r="P43" i="14"/>
  <c r="N43" i="14"/>
  <c r="S42" i="14"/>
  <c r="R42" i="14"/>
  <c r="Q42" i="14"/>
  <c r="P42" i="14"/>
  <c r="N42" i="14"/>
  <c r="S41" i="14"/>
  <c r="R41" i="14"/>
  <c r="Q41" i="14"/>
  <c r="P41" i="14"/>
  <c r="N41" i="14"/>
  <c r="S40" i="14"/>
  <c r="R40" i="14"/>
  <c r="Q40" i="14"/>
  <c r="P40" i="14"/>
  <c r="N40" i="14"/>
  <c r="S39" i="14"/>
  <c r="R39" i="14"/>
  <c r="Q39" i="14"/>
  <c r="P39" i="14"/>
  <c r="N39" i="14"/>
  <c r="S38" i="14"/>
  <c r="R38" i="14"/>
  <c r="Q38" i="14"/>
  <c r="P38" i="14"/>
  <c r="N38" i="14"/>
  <c r="S37" i="14"/>
  <c r="R37" i="14"/>
  <c r="Q37" i="14"/>
  <c r="P37" i="14"/>
  <c r="N37" i="14"/>
  <c r="S36" i="14"/>
  <c r="R36" i="14"/>
  <c r="Q36" i="14"/>
  <c r="P36" i="14"/>
  <c r="N36" i="14"/>
  <c r="S35" i="14"/>
  <c r="R35" i="14"/>
  <c r="Q35" i="14"/>
  <c r="P35" i="14"/>
  <c r="N35" i="14"/>
  <c r="S34" i="14"/>
  <c r="R34" i="14"/>
  <c r="Q34" i="14"/>
  <c r="P34" i="14"/>
  <c r="N34" i="14"/>
  <c r="S33" i="14"/>
  <c r="R33" i="14"/>
  <c r="Q33" i="14"/>
  <c r="P33" i="14"/>
  <c r="N33" i="14"/>
  <c r="S32" i="14"/>
  <c r="R32" i="14"/>
  <c r="Q32" i="14"/>
  <c r="P32" i="14"/>
  <c r="N32" i="14"/>
  <c r="T30" i="14"/>
  <c r="S30" i="14"/>
  <c r="R30" i="14"/>
  <c r="Q30" i="14"/>
  <c r="P30" i="14"/>
  <c r="N30" i="14"/>
  <c r="T29" i="14"/>
  <c r="S29" i="14"/>
  <c r="R29" i="14"/>
  <c r="Q29" i="14"/>
  <c r="P29" i="14"/>
  <c r="N29" i="14"/>
  <c r="T28" i="14"/>
  <c r="S28" i="14"/>
  <c r="R28" i="14"/>
  <c r="Q28" i="14"/>
  <c r="P28" i="14"/>
  <c r="N28" i="14"/>
  <c r="T27" i="14"/>
  <c r="S27" i="14"/>
  <c r="R27" i="14"/>
  <c r="Q27" i="14"/>
  <c r="P27" i="14"/>
  <c r="N27" i="14"/>
  <c r="T26" i="14"/>
  <c r="S26" i="14"/>
  <c r="R26" i="14"/>
  <c r="Q26" i="14"/>
  <c r="P26" i="14"/>
  <c r="N26" i="14"/>
  <c r="T25" i="14"/>
  <c r="S25" i="14"/>
  <c r="R25" i="14"/>
  <c r="Q25" i="14"/>
  <c r="P25" i="14"/>
  <c r="N25" i="14"/>
  <c r="T24" i="14"/>
  <c r="S24" i="14"/>
  <c r="R24" i="14"/>
  <c r="Q24" i="14"/>
  <c r="P24" i="14"/>
  <c r="N24" i="14"/>
  <c r="T23" i="14"/>
  <c r="S23" i="14"/>
  <c r="R23" i="14"/>
  <c r="Q23" i="14"/>
  <c r="P23" i="14"/>
  <c r="N23" i="14"/>
  <c r="T22" i="14"/>
  <c r="S22" i="14"/>
  <c r="R22" i="14"/>
  <c r="Q22" i="14"/>
  <c r="P22" i="14"/>
  <c r="N22" i="14"/>
  <c r="T21" i="14"/>
  <c r="S21" i="14"/>
  <c r="R21" i="14"/>
  <c r="Q21" i="14"/>
  <c r="P21" i="14"/>
  <c r="N21" i="14"/>
  <c r="T20" i="14"/>
  <c r="S20" i="14"/>
  <c r="R20" i="14"/>
  <c r="Q20" i="14"/>
  <c r="P20" i="14"/>
  <c r="N20" i="14"/>
  <c r="T18" i="14"/>
  <c r="S18" i="14"/>
  <c r="R18" i="14"/>
  <c r="Q18" i="14"/>
  <c r="P18" i="14"/>
  <c r="N18" i="14"/>
  <c r="T19" i="14"/>
  <c r="S19" i="14"/>
  <c r="R19" i="14"/>
  <c r="Q19" i="14"/>
  <c r="P19" i="14"/>
  <c r="N19" i="14"/>
  <c r="T17" i="14"/>
  <c r="S17" i="14"/>
  <c r="R17" i="14"/>
  <c r="Q17" i="14"/>
  <c r="P17" i="14"/>
  <c r="N17" i="14"/>
  <c r="T16" i="14"/>
  <c r="S16" i="14"/>
  <c r="R16" i="14"/>
  <c r="Q16" i="14"/>
  <c r="P16" i="14"/>
  <c r="N16" i="14"/>
  <c r="T15" i="14"/>
  <c r="S15" i="14"/>
  <c r="R15" i="14"/>
  <c r="Q15" i="14"/>
  <c r="P15" i="14"/>
  <c r="N15" i="14"/>
  <c r="T14" i="14"/>
  <c r="S14" i="14"/>
  <c r="R14" i="14"/>
  <c r="Q14" i="14"/>
  <c r="P14" i="14"/>
  <c r="N14" i="14"/>
  <c r="T13" i="14"/>
  <c r="S13" i="14"/>
  <c r="R13" i="14"/>
  <c r="Q13" i="14"/>
  <c r="P13" i="14"/>
  <c r="N13" i="14"/>
  <c r="T12" i="14"/>
  <c r="S12" i="14"/>
  <c r="R12" i="14"/>
  <c r="Q12" i="14"/>
  <c r="P12" i="14"/>
  <c r="N12" i="14"/>
  <c r="T11" i="14"/>
  <c r="S11" i="14"/>
  <c r="R11" i="14"/>
  <c r="Q11" i="14"/>
  <c r="P11" i="14"/>
  <c r="N11" i="14"/>
  <c r="T10" i="14"/>
  <c r="S10" i="14"/>
  <c r="R10" i="14"/>
  <c r="Q10" i="14"/>
  <c r="P10" i="14"/>
  <c r="N10" i="14"/>
  <c r="T9" i="14"/>
  <c r="S9" i="14"/>
  <c r="R9" i="14"/>
  <c r="Q9" i="14"/>
  <c r="P9" i="14"/>
  <c r="N9" i="14"/>
  <c r="T7" i="14"/>
  <c r="S7" i="14"/>
  <c r="R7" i="14"/>
  <c r="Q7" i="14"/>
  <c r="P7" i="14"/>
  <c r="N7" i="14"/>
  <c r="T8" i="14"/>
  <c r="S8" i="14"/>
  <c r="R8" i="14"/>
  <c r="Q8" i="14"/>
  <c r="P8" i="14"/>
  <c r="N8" i="14"/>
  <c r="T4" i="14"/>
  <c r="S4" i="14"/>
  <c r="R4" i="14"/>
  <c r="Q4" i="14"/>
  <c r="P4" i="14"/>
  <c r="N4" i="14"/>
  <c r="T5" i="14"/>
  <c r="S5" i="14"/>
  <c r="R5" i="14"/>
  <c r="Q5" i="14"/>
  <c r="P5" i="14"/>
  <c r="N5" i="14"/>
  <c r="T6" i="14"/>
  <c r="S6" i="14"/>
  <c r="R6" i="14"/>
  <c r="Q6" i="14"/>
  <c r="P6" i="14"/>
  <c r="N6" i="14"/>
  <c r="D63" i="1" l="1"/>
  <c r="E63" i="1"/>
  <c r="F63" i="1"/>
  <c r="G63" i="1"/>
  <c r="H63" i="1"/>
  <c r="I63" i="1"/>
  <c r="J63" i="1"/>
  <c r="K63" i="1"/>
  <c r="L63" i="1"/>
  <c r="M63" i="1"/>
  <c r="N63" i="1"/>
  <c r="O63" i="1"/>
  <c r="P63" i="1"/>
  <c r="Q63" i="1"/>
  <c r="R63" i="1"/>
  <c r="S63" i="1"/>
  <c r="T63" i="1"/>
  <c r="U63" i="1"/>
  <c r="V63" i="1"/>
  <c r="W63" i="1"/>
  <c r="C63" i="1"/>
  <c r="C64" i="1"/>
  <c r="D64" i="1"/>
  <c r="E64" i="1"/>
  <c r="F64" i="1"/>
  <c r="G64" i="1"/>
  <c r="H64" i="1"/>
  <c r="I64" i="1"/>
  <c r="J64" i="1"/>
  <c r="K64" i="1"/>
  <c r="L64" i="1"/>
  <c r="M64" i="1"/>
  <c r="N64" i="1"/>
  <c r="O64" i="1"/>
  <c r="P64" i="1"/>
  <c r="Q64" i="1"/>
  <c r="R64" i="1"/>
  <c r="S64" i="1"/>
  <c r="T64" i="1"/>
  <c r="U64" i="1"/>
  <c r="V64" i="1"/>
  <c r="W64" i="1"/>
  <c r="B64" i="1"/>
  <c r="B63" i="1"/>
  <c r="C62" i="1" l="1"/>
  <c r="D62" i="1"/>
  <c r="E62" i="1"/>
  <c r="F62" i="1"/>
  <c r="G62" i="1"/>
  <c r="H62" i="1"/>
  <c r="I62" i="1"/>
  <c r="J62" i="1"/>
  <c r="K62" i="1"/>
  <c r="L62" i="1"/>
  <c r="M62" i="1"/>
  <c r="N62" i="1"/>
  <c r="O62" i="1"/>
  <c r="P62" i="1"/>
  <c r="Q62" i="1"/>
  <c r="R62" i="1"/>
  <c r="S62" i="1"/>
  <c r="T62" i="1"/>
  <c r="U62" i="1"/>
  <c r="V62" i="1"/>
  <c r="W62" i="1"/>
  <c r="B62" i="1"/>
  <c r="U5" i="10" l="1"/>
  <c r="H61" i="1" l="1"/>
  <c r="G60" i="1"/>
  <c r="U40" i="10" l="1"/>
  <c r="U39" i="10"/>
  <c r="U38" i="10"/>
  <c r="U37" i="10"/>
  <c r="U36" i="10"/>
  <c r="U35" i="10"/>
  <c r="U34" i="10"/>
  <c r="U33" i="10"/>
  <c r="U32" i="10"/>
  <c r="U31" i="10"/>
  <c r="U29" i="10"/>
  <c r="U28" i="10"/>
  <c r="U27" i="10"/>
  <c r="U26" i="10"/>
  <c r="U25" i="10"/>
  <c r="U24" i="10"/>
  <c r="R24" i="10"/>
  <c r="U23" i="10"/>
  <c r="R23" i="10"/>
  <c r="U22" i="10"/>
  <c r="R22" i="10"/>
  <c r="U21" i="10"/>
  <c r="R21" i="10"/>
  <c r="U20" i="10"/>
  <c r="R20" i="10"/>
  <c r="U19" i="10"/>
  <c r="R19" i="10"/>
  <c r="U18" i="10"/>
  <c r="R18" i="10"/>
  <c r="U17" i="10"/>
  <c r="R17" i="10"/>
  <c r="U16" i="10"/>
  <c r="R16" i="10"/>
  <c r="U15" i="10"/>
  <c r="R15" i="10"/>
  <c r="U14" i="10"/>
  <c r="R14" i="10"/>
  <c r="U13" i="10"/>
  <c r="R13" i="10"/>
  <c r="U12" i="10"/>
  <c r="R12" i="10"/>
  <c r="U11" i="10"/>
  <c r="R11" i="10"/>
  <c r="U10" i="10"/>
  <c r="R10" i="10"/>
  <c r="U9" i="10"/>
  <c r="R9" i="10"/>
  <c r="U8" i="10"/>
  <c r="R8" i="10"/>
  <c r="U7" i="10"/>
  <c r="R7" i="10"/>
  <c r="U6" i="10"/>
  <c r="R6" i="10"/>
  <c r="R5" i="10"/>
  <c r="R4" i="10"/>
  <c r="C59" i="1" l="1"/>
  <c r="D59" i="1"/>
  <c r="E59" i="1"/>
  <c r="F59" i="1"/>
  <c r="G59" i="1"/>
  <c r="H59" i="1"/>
  <c r="I59" i="1"/>
  <c r="J59" i="1"/>
  <c r="K59" i="1"/>
  <c r="L59" i="1"/>
  <c r="M59" i="1"/>
  <c r="N59" i="1"/>
  <c r="O59" i="1"/>
  <c r="P59" i="1"/>
  <c r="Q59" i="1"/>
  <c r="R59" i="1"/>
  <c r="S59" i="1"/>
  <c r="T59" i="1"/>
  <c r="U59" i="1"/>
  <c r="V59" i="1"/>
  <c r="W59" i="1"/>
  <c r="T60" i="1"/>
  <c r="K60" i="1"/>
  <c r="J61" i="1"/>
  <c r="K61" i="1"/>
  <c r="L61" i="1"/>
  <c r="M61" i="1"/>
  <c r="N61" i="1"/>
  <c r="O61" i="1"/>
  <c r="P61" i="1"/>
  <c r="Q61" i="1"/>
  <c r="R61" i="1"/>
  <c r="S61" i="1"/>
  <c r="T61" i="1"/>
  <c r="U61" i="1"/>
  <c r="V61" i="1"/>
  <c r="W61" i="1"/>
  <c r="B61" i="1"/>
  <c r="C61" i="1"/>
  <c r="D61" i="1"/>
  <c r="E61" i="1"/>
  <c r="F61" i="1"/>
  <c r="G61" i="1"/>
  <c r="I61" i="1" l="1"/>
  <c r="C60" i="1" l="1"/>
  <c r="D60" i="1"/>
  <c r="E60" i="1"/>
  <c r="F60" i="1"/>
  <c r="H60" i="1"/>
  <c r="I60" i="1"/>
  <c r="J60" i="1"/>
  <c r="L60" i="1"/>
  <c r="M60" i="1"/>
  <c r="N60" i="1"/>
  <c r="O60" i="1"/>
  <c r="P60" i="1"/>
  <c r="Q60" i="1"/>
  <c r="R60" i="1"/>
  <c r="S60" i="1"/>
  <c r="U60" i="1"/>
  <c r="V60" i="1"/>
  <c r="W60" i="1"/>
  <c r="B60" i="1"/>
  <c r="B59" i="1" l="1"/>
</calcChain>
</file>

<file path=xl/comments1.xml><?xml version="1.0" encoding="utf-8"?>
<comments xmlns="http://schemas.openxmlformats.org/spreadsheetml/2006/main">
  <authors>
    <author>Секисова Виктория Сергеевна</author>
  </authors>
  <commentList>
    <comment ref="AJ3" authorId="0">
      <text>
        <r>
          <rPr>
            <b/>
            <sz val="9"/>
            <color indexed="81"/>
            <rFont val="Tahoma"/>
            <family val="2"/>
            <charset val="204"/>
          </rPr>
          <t>Victoria Sekisova:</t>
        </r>
        <r>
          <rPr>
            <sz val="9"/>
            <color indexed="81"/>
            <rFont val="Tahoma"/>
            <family val="2"/>
            <charset val="204"/>
          </rPr>
          <t xml:space="preserve">
(Ford et al., 1983)</t>
        </r>
      </text>
    </comment>
    <comment ref="AK4" authorId="0">
      <text>
        <r>
          <rPr>
            <b/>
            <sz val="9"/>
            <color indexed="81"/>
            <rFont val="Tahoma"/>
            <family val="2"/>
            <charset val="204"/>
          </rPr>
          <t>Victoria Sekisova:</t>
        </r>
        <r>
          <rPr>
            <sz val="9"/>
            <color indexed="81"/>
            <rFont val="Tahoma"/>
            <family val="2"/>
            <charset val="204"/>
          </rPr>
          <t xml:space="preserve">
Grey numbers show water content for Fo&lt;85, when other Ca-bearing phases (for example Cpx) likely occur, that may distort the result.</t>
        </r>
      </text>
    </comment>
  </commentList>
</comments>
</file>

<file path=xl/sharedStrings.xml><?xml version="1.0" encoding="utf-8"?>
<sst xmlns="http://schemas.openxmlformats.org/spreadsheetml/2006/main" count="1218" uniqueCount="402">
  <si>
    <t>MnO</t>
  </si>
  <si>
    <t>MgO</t>
  </si>
  <si>
    <t>CaO</t>
  </si>
  <si>
    <t>NiO</t>
  </si>
  <si>
    <t>Mg#</t>
  </si>
  <si>
    <t>La</t>
  </si>
  <si>
    <t>Ce</t>
  </si>
  <si>
    <t>Pr</t>
  </si>
  <si>
    <t>Nd</t>
  </si>
  <si>
    <t>Sm</t>
  </si>
  <si>
    <t>Eu</t>
  </si>
  <si>
    <t>Gd</t>
  </si>
  <si>
    <t>Tb</t>
  </si>
  <si>
    <t>Dy</t>
  </si>
  <si>
    <t>Ho</t>
  </si>
  <si>
    <t>Er</t>
  </si>
  <si>
    <t>Tm</t>
  </si>
  <si>
    <t>Yb</t>
  </si>
  <si>
    <t>Lu</t>
  </si>
  <si>
    <t>ΣREE</t>
  </si>
  <si>
    <t>Rb</t>
  </si>
  <si>
    <t>Sr</t>
  </si>
  <si>
    <t>Y</t>
  </si>
  <si>
    <t>Zr</t>
  </si>
  <si>
    <t>Nb</t>
  </si>
  <si>
    <t>Cs</t>
  </si>
  <si>
    <t>Ba</t>
  </si>
  <si>
    <t>Hf</t>
  </si>
  <si>
    <t>Ta</t>
  </si>
  <si>
    <t>Th</t>
  </si>
  <si>
    <t>U</t>
  </si>
  <si>
    <t>XP-30</t>
  </si>
  <si>
    <t>XP-1</t>
  </si>
  <si>
    <t>ХР-2</t>
  </si>
  <si>
    <t>XP-4</t>
  </si>
  <si>
    <t>ХР-75</t>
  </si>
  <si>
    <t>ХР-76</t>
  </si>
  <si>
    <t>XP-77</t>
  </si>
  <si>
    <t>ХР-78</t>
  </si>
  <si>
    <t>XP-79</t>
  </si>
  <si>
    <t>XP-80</t>
  </si>
  <si>
    <t>XP-81</t>
  </si>
  <si>
    <t>XP-82</t>
  </si>
  <si>
    <t>XP-83</t>
  </si>
  <si>
    <t>XP-84</t>
  </si>
  <si>
    <t>XP-85</t>
  </si>
  <si>
    <t>XP-86</t>
  </si>
  <si>
    <t>XP-87</t>
  </si>
  <si>
    <t>XP-88</t>
  </si>
  <si>
    <t>XP-107</t>
  </si>
  <si>
    <t>XP-108</t>
  </si>
  <si>
    <t>XP-109</t>
  </si>
  <si>
    <t>XP-110</t>
  </si>
  <si>
    <t>LOI</t>
  </si>
  <si>
    <t>FeOt</t>
  </si>
  <si>
    <t>BaO</t>
  </si>
  <si>
    <t>-</t>
  </si>
  <si>
    <r>
      <t>SiO</t>
    </r>
    <r>
      <rPr>
        <vertAlign val="subscript"/>
        <sz val="10"/>
        <color theme="1"/>
        <rFont val="Arial"/>
        <family val="2"/>
        <charset val="204"/>
      </rPr>
      <t>2</t>
    </r>
  </si>
  <si>
    <r>
      <t>TiO</t>
    </r>
    <r>
      <rPr>
        <vertAlign val="subscript"/>
        <sz val="10"/>
        <color theme="1"/>
        <rFont val="Arial"/>
        <family val="2"/>
        <charset val="204"/>
      </rPr>
      <t>2</t>
    </r>
  </si>
  <si>
    <r>
      <t>Al</t>
    </r>
    <r>
      <rPr>
        <vertAlign val="subscript"/>
        <sz val="10"/>
        <color theme="1"/>
        <rFont val="Arial"/>
        <family val="2"/>
        <charset val="204"/>
      </rPr>
      <t>2</t>
    </r>
    <r>
      <rPr>
        <sz val="10"/>
        <color theme="1"/>
        <rFont val="Arial"/>
        <family val="2"/>
        <charset val="204"/>
      </rPr>
      <t>O</t>
    </r>
    <r>
      <rPr>
        <vertAlign val="subscript"/>
        <sz val="10"/>
        <color theme="1"/>
        <rFont val="Arial"/>
        <family val="2"/>
        <charset val="204"/>
      </rPr>
      <t>3</t>
    </r>
  </si>
  <si>
    <r>
      <t>Fe</t>
    </r>
    <r>
      <rPr>
        <vertAlign val="subscript"/>
        <sz val="10"/>
        <color theme="1"/>
        <rFont val="Arial"/>
        <family val="2"/>
        <charset val="204"/>
      </rPr>
      <t>2</t>
    </r>
    <r>
      <rPr>
        <sz val="10"/>
        <color theme="1"/>
        <rFont val="Arial"/>
        <family val="2"/>
        <charset val="204"/>
      </rPr>
      <t>O</t>
    </r>
    <r>
      <rPr>
        <vertAlign val="subscript"/>
        <sz val="10"/>
        <color theme="1"/>
        <rFont val="Arial"/>
        <family val="2"/>
        <charset val="204"/>
      </rPr>
      <t>3</t>
    </r>
  </si>
  <si>
    <r>
      <t>Na</t>
    </r>
    <r>
      <rPr>
        <vertAlign val="subscript"/>
        <sz val="10"/>
        <color theme="1"/>
        <rFont val="Arial"/>
        <family val="2"/>
        <charset val="204"/>
      </rPr>
      <t>2</t>
    </r>
    <r>
      <rPr>
        <sz val="10"/>
        <color theme="1"/>
        <rFont val="Arial"/>
        <family val="2"/>
        <charset val="204"/>
      </rPr>
      <t>O</t>
    </r>
  </si>
  <si>
    <r>
      <t>K</t>
    </r>
    <r>
      <rPr>
        <vertAlign val="subscript"/>
        <sz val="10"/>
        <color theme="1"/>
        <rFont val="Arial"/>
        <family val="2"/>
        <charset val="204"/>
      </rPr>
      <t>2</t>
    </r>
    <r>
      <rPr>
        <sz val="10"/>
        <color theme="1"/>
        <rFont val="Arial"/>
        <family val="2"/>
        <charset val="204"/>
      </rPr>
      <t>O</t>
    </r>
  </si>
  <si>
    <r>
      <t>P</t>
    </r>
    <r>
      <rPr>
        <vertAlign val="subscript"/>
        <sz val="10"/>
        <color theme="1"/>
        <rFont val="Arial"/>
        <family val="2"/>
        <charset val="204"/>
      </rPr>
      <t>2</t>
    </r>
    <r>
      <rPr>
        <sz val="10"/>
        <color theme="1"/>
        <rFont val="Arial"/>
        <family val="2"/>
        <charset val="204"/>
      </rPr>
      <t>O</t>
    </r>
    <r>
      <rPr>
        <vertAlign val="subscript"/>
        <sz val="10"/>
        <color theme="1"/>
        <rFont val="Arial"/>
        <family val="2"/>
        <charset val="204"/>
      </rPr>
      <t>5</t>
    </r>
  </si>
  <si>
    <r>
      <t>SO</t>
    </r>
    <r>
      <rPr>
        <vertAlign val="subscript"/>
        <sz val="10"/>
        <color theme="1"/>
        <rFont val="Arial"/>
        <family val="2"/>
        <charset val="204"/>
      </rPr>
      <t>3</t>
    </r>
  </si>
  <si>
    <r>
      <t>V</t>
    </r>
    <r>
      <rPr>
        <vertAlign val="subscript"/>
        <sz val="10"/>
        <color theme="1"/>
        <rFont val="Arial"/>
        <family val="2"/>
        <charset val="204"/>
      </rPr>
      <t>2</t>
    </r>
    <r>
      <rPr>
        <sz val="10"/>
        <color theme="1"/>
        <rFont val="Arial"/>
        <family val="2"/>
        <charset val="204"/>
      </rPr>
      <t>O</t>
    </r>
    <r>
      <rPr>
        <vertAlign val="subscript"/>
        <sz val="10"/>
        <color theme="1"/>
        <rFont val="Arial"/>
        <family val="2"/>
        <charset val="204"/>
      </rPr>
      <t>5</t>
    </r>
  </si>
  <si>
    <r>
      <t>Cr</t>
    </r>
    <r>
      <rPr>
        <vertAlign val="subscript"/>
        <sz val="10"/>
        <color theme="1"/>
        <rFont val="Arial"/>
        <family val="2"/>
        <charset val="204"/>
      </rPr>
      <t>2</t>
    </r>
    <r>
      <rPr>
        <sz val="10"/>
        <color theme="1"/>
        <rFont val="Arial"/>
        <family val="2"/>
        <charset val="204"/>
      </rPr>
      <t>O</t>
    </r>
    <r>
      <rPr>
        <vertAlign val="subscript"/>
        <sz val="10"/>
        <color theme="1"/>
        <rFont val="Arial"/>
        <family val="2"/>
        <charset val="204"/>
      </rPr>
      <t>3</t>
    </r>
  </si>
  <si>
    <t>Ba/La</t>
  </si>
  <si>
    <t>Ba/Th</t>
  </si>
  <si>
    <t>Th/La</t>
  </si>
  <si>
    <t>Sr/Nd</t>
  </si>
  <si>
    <r>
      <t>(La/Yb)</t>
    </r>
    <r>
      <rPr>
        <vertAlign val="subscript"/>
        <sz val="10"/>
        <color theme="1"/>
        <rFont val="Arial"/>
        <family val="2"/>
        <charset val="204"/>
      </rPr>
      <t>N</t>
    </r>
  </si>
  <si>
    <t>Sample</t>
  </si>
  <si>
    <t>Sum</t>
  </si>
  <si>
    <r>
      <t>MgO/Al</t>
    </r>
    <r>
      <rPr>
        <vertAlign val="subscript"/>
        <sz val="10"/>
        <color theme="1"/>
        <rFont val="Arial"/>
        <family val="2"/>
        <charset val="204"/>
      </rPr>
      <t>2</t>
    </r>
    <r>
      <rPr>
        <sz val="10"/>
        <color theme="1"/>
        <rFont val="Arial"/>
        <family val="2"/>
        <charset val="204"/>
      </rPr>
      <t>O</t>
    </r>
    <r>
      <rPr>
        <vertAlign val="subscript"/>
        <sz val="10"/>
        <color theme="1"/>
        <rFont val="Arial"/>
        <family val="2"/>
        <charset val="204"/>
      </rPr>
      <t>3</t>
    </r>
  </si>
  <si>
    <t>Petrographic description</t>
  </si>
  <si>
    <t>Basaltic trachyandesite. Phenocrysts: Phl, Amp, Cpx. A lamprophyre rock similar to odinite.</t>
  </si>
  <si>
    <t xml:space="preserve">   FeO   </t>
  </si>
  <si>
    <t xml:space="preserve">   MnO   </t>
  </si>
  <si>
    <t xml:space="preserve">   MgO   </t>
  </si>
  <si>
    <t xml:space="preserve">   CaO   </t>
  </si>
  <si>
    <t>Cl</t>
  </si>
  <si>
    <t>XP-84 10</t>
  </si>
  <si>
    <t>XP-84 11</t>
  </si>
  <si>
    <t>XP-85 3</t>
  </si>
  <si>
    <t>XP-85 5</t>
  </si>
  <si>
    <t>XP-85 7</t>
  </si>
  <si>
    <t>XP-85 9</t>
  </si>
  <si>
    <t>XP-85 10</t>
  </si>
  <si>
    <t>XP-85 11</t>
  </si>
  <si>
    <t>XP78 6</t>
  </si>
  <si>
    <t>XP78 8</t>
  </si>
  <si>
    <t>XP78 9</t>
  </si>
  <si>
    <t>XP80 6</t>
  </si>
  <si>
    <t>XP85 1</t>
  </si>
  <si>
    <t>XP87 1</t>
  </si>
  <si>
    <t>XP107 5</t>
  </si>
  <si>
    <t>Fo host</t>
  </si>
  <si>
    <t xml:space="preserve">  MnO</t>
  </si>
  <si>
    <t xml:space="preserve">  MgO</t>
  </si>
  <si>
    <t xml:space="preserve">  CaO</t>
  </si>
  <si>
    <t>Latitude</t>
  </si>
  <si>
    <t>Longitude</t>
  </si>
  <si>
    <t>Altitude</t>
  </si>
  <si>
    <t>56,26.546</t>
  </si>
  <si>
    <t>160,48.555</t>
  </si>
  <si>
    <t>56,27.071</t>
  </si>
  <si>
    <t>160,46.617</t>
  </si>
  <si>
    <t>56,26.852</t>
  </si>
  <si>
    <t>160,47.203</t>
  </si>
  <si>
    <t>56,26.456</t>
  </si>
  <si>
    <t>160,48.815</t>
  </si>
  <si>
    <t>56,26.388</t>
  </si>
  <si>
    <t>160,48.776</t>
  </si>
  <si>
    <t>56,26.351</t>
  </si>
  <si>
    <t>160,48.900</t>
  </si>
  <si>
    <t>56,26.832</t>
  </si>
  <si>
    <t>160,48.387</t>
  </si>
  <si>
    <t>56,27.362</t>
  </si>
  <si>
    <t>160,46.492</t>
  </si>
  <si>
    <t>56,27.325</t>
  </si>
  <si>
    <t>160,46.676</t>
  </si>
  <si>
    <t>56,26.970</t>
  </si>
  <si>
    <t>160.47.151</t>
  </si>
  <si>
    <t>56,26.922</t>
  </si>
  <si>
    <t>160,47.241</t>
  </si>
  <si>
    <t>56,26.896</t>
  </si>
  <si>
    <t>160,47.397</t>
  </si>
  <si>
    <t>56,26.705</t>
  </si>
  <si>
    <t>160,48.009</t>
  </si>
  <si>
    <t>56,26.676</t>
  </si>
  <si>
    <t>160,48.250</t>
  </si>
  <si>
    <t>56,26.660</t>
  </si>
  <si>
    <t>56,26.599</t>
  </si>
  <si>
    <t>160,48.393</t>
  </si>
  <si>
    <t>160,47.725</t>
  </si>
  <si>
    <t>Lava</t>
  </si>
  <si>
    <t>Neck</t>
  </si>
  <si>
    <t>Dike</t>
  </si>
  <si>
    <t>Coordinates:</t>
  </si>
  <si>
    <t xml:space="preserve">  FeO</t>
  </si>
  <si>
    <t>Fo</t>
  </si>
  <si>
    <t>XP-84 2</t>
  </si>
  <si>
    <t>XP-85 4</t>
  </si>
  <si>
    <t>XP-85 12</t>
  </si>
  <si>
    <t>XP-87 2</t>
  </si>
  <si>
    <t>XP-87 8</t>
  </si>
  <si>
    <t>XP-87 1</t>
  </si>
  <si>
    <t>XP78 10</t>
  </si>
  <si>
    <t>XP107 1</t>
  </si>
  <si>
    <t>XP107 4</t>
  </si>
  <si>
    <t>XP107 8</t>
  </si>
  <si>
    <t>XP107 9</t>
  </si>
  <si>
    <t>XP107 11</t>
  </si>
  <si>
    <t>Inclusion</t>
  </si>
  <si>
    <t>Additional data for calculations</t>
  </si>
  <si>
    <r>
      <t>H</t>
    </r>
    <r>
      <rPr>
        <vertAlign val="subscript"/>
        <sz val="10"/>
        <color theme="1"/>
        <rFont val="Arial"/>
        <family val="2"/>
        <charset val="204"/>
      </rPr>
      <t>2</t>
    </r>
    <r>
      <rPr>
        <sz val="10"/>
        <color theme="1"/>
        <rFont val="Arial"/>
        <family val="2"/>
        <charset val="204"/>
      </rPr>
      <t>O</t>
    </r>
  </si>
  <si>
    <t>P, kbar</t>
  </si>
  <si>
    <t>Given conditions</t>
  </si>
  <si>
    <t>CoO</t>
  </si>
  <si>
    <t>100*Mn/Fe</t>
  </si>
  <si>
    <t>100Ni/Mg</t>
  </si>
  <si>
    <t>100*Ca/Fe</t>
  </si>
  <si>
    <t>Ni/(Mg/Fe)/1000</t>
  </si>
  <si>
    <t>Ni/Co</t>
  </si>
  <si>
    <t>XP-2 3 1</t>
  </si>
  <si>
    <t>XP-2 3 2</t>
  </si>
  <si>
    <t>XP-2 8 3</t>
  </si>
  <si>
    <t>XP-2 8 4</t>
  </si>
  <si>
    <t>XP-2 11 1</t>
  </si>
  <si>
    <t>XP-2 11 2</t>
  </si>
  <si>
    <t>XP-2 11 3</t>
  </si>
  <si>
    <t>XP-1 1</t>
  </si>
  <si>
    <t>XP-1 5</t>
  </si>
  <si>
    <t>XP-1 6</t>
  </si>
  <si>
    <t>XP-110 1</t>
  </si>
  <si>
    <t>XP-110 2</t>
  </si>
  <si>
    <t>XP-110 3</t>
  </si>
  <si>
    <t>XP-110 4</t>
  </si>
  <si>
    <t>XP-110 5</t>
  </si>
  <si>
    <t>XP-110 9</t>
  </si>
  <si>
    <t>XP-110 12</t>
  </si>
  <si>
    <t>XP-4 1</t>
  </si>
  <si>
    <t>XP-4 2</t>
  </si>
  <si>
    <t>XP-4 3</t>
  </si>
  <si>
    <t>XP-4 5</t>
  </si>
  <si>
    <t>XP-4 6</t>
  </si>
  <si>
    <t>XP-4 7</t>
  </si>
  <si>
    <t>XP-4 8</t>
  </si>
  <si>
    <t>XP-4 9</t>
  </si>
  <si>
    <t>XP-4 10</t>
  </si>
  <si>
    <t>XP-78  1</t>
  </si>
  <si>
    <t>XP-78  4</t>
  </si>
  <si>
    <t>XP-78  5</t>
  </si>
  <si>
    <t>XP-78  8</t>
  </si>
  <si>
    <t>XP-78  10</t>
  </si>
  <si>
    <t>XP-78  11</t>
  </si>
  <si>
    <t>XP-85  2</t>
  </si>
  <si>
    <t>XP-85  4</t>
  </si>
  <si>
    <t>XP-85  6</t>
  </si>
  <si>
    <t>XP-85  8</t>
  </si>
  <si>
    <t>XP-85  9</t>
  </si>
  <si>
    <t>XP-85  12</t>
  </si>
  <si>
    <t>Describtion</t>
  </si>
  <si>
    <t>Ol point</t>
  </si>
  <si>
    <t>c</t>
  </si>
  <si>
    <t>r</t>
  </si>
  <si>
    <t>m</t>
  </si>
  <si>
    <t>n</t>
  </si>
  <si>
    <t>Water content by (Gavrilenko et al., 2016)</t>
  </si>
  <si>
    <t>XP-2 1</t>
  </si>
  <si>
    <t>XP-2 4</t>
  </si>
  <si>
    <t>XP-2 5</t>
  </si>
  <si>
    <t>XP-107 2</t>
  </si>
  <si>
    <t>XP-107 6</t>
  </si>
  <si>
    <t>XP-107 7</t>
  </si>
  <si>
    <t>XP 84 6</t>
  </si>
  <si>
    <t>с</t>
  </si>
  <si>
    <t>XP-1 2</t>
  </si>
  <si>
    <t>XP-1 3</t>
  </si>
  <si>
    <t>XP-1 7</t>
  </si>
  <si>
    <t>XP-1 8</t>
  </si>
  <si>
    <t>XP-1 9</t>
  </si>
  <si>
    <t>XP-1 10</t>
  </si>
  <si>
    <t>XP-1 12</t>
  </si>
  <si>
    <t>XP-80 5</t>
  </si>
  <si>
    <t>XP-80 8</t>
  </si>
  <si>
    <t>XP-109 5</t>
  </si>
  <si>
    <t>XP-78  6</t>
  </si>
  <si>
    <t>XP-78  7</t>
  </si>
  <si>
    <t>XP-85  1</t>
  </si>
  <si>
    <t>XP-85  3</t>
  </si>
  <si>
    <t>XP-85  7</t>
  </si>
  <si>
    <t>XP-85  11</t>
  </si>
  <si>
    <t>XP-85  13</t>
  </si>
  <si>
    <t xml:space="preserve">XP 108 6 </t>
  </si>
  <si>
    <t>First type</t>
  </si>
  <si>
    <t>Second type</t>
  </si>
  <si>
    <t>Third type</t>
  </si>
  <si>
    <t>XP 87 1</t>
  </si>
  <si>
    <t xml:space="preserve">XP 87 3 </t>
  </si>
  <si>
    <t>XP 84 1</t>
  </si>
  <si>
    <t>XP 84 2</t>
  </si>
  <si>
    <t>XP 84 3</t>
  </si>
  <si>
    <t>XP 84 4</t>
  </si>
  <si>
    <t>XP 84 5</t>
  </si>
  <si>
    <t>XP 84 8</t>
  </si>
  <si>
    <t>XP-80 1</t>
  </si>
  <si>
    <t>XP-80 2</t>
  </si>
  <si>
    <t>XP-80 3</t>
  </si>
  <si>
    <t>XP-80 4</t>
  </si>
  <si>
    <t>XP-80 11</t>
  </si>
  <si>
    <t>XP-80 10</t>
  </si>
  <si>
    <t>XP-80 7</t>
  </si>
  <si>
    <t>XP-80 6</t>
  </si>
  <si>
    <t>XP-80 12</t>
  </si>
  <si>
    <t>XP-80 13</t>
  </si>
  <si>
    <t>XP-80 14</t>
  </si>
  <si>
    <t>XP-109 1</t>
  </si>
  <si>
    <t>XP-109 2</t>
  </si>
  <si>
    <t>XP-109 3</t>
  </si>
  <si>
    <t>XP-109 4</t>
  </si>
  <si>
    <t>XP-109 6</t>
  </si>
  <si>
    <t>XP-109 8</t>
  </si>
  <si>
    <t>XP-109 9</t>
  </si>
  <si>
    <t>XP-109 10</t>
  </si>
  <si>
    <t>XP-109 11</t>
  </si>
  <si>
    <t>XP-75 1</t>
  </si>
  <si>
    <t>XP-75 2</t>
  </si>
  <si>
    <t>XP-75 3</t>
  </si>
  <si>
    <t>XP-75 4</t>
  </si>
  <si>
    <t>XP-75 5</t>
  </si>
  <si>
    <t>XP-75 6</t>
  </si>
  <si>
    <t>XP-75 7</t>
  </si>
  <si>
    <t>XP-75 8</t>
  </si>
  <si>
    <t>XP-75 9</t>
  </si>
  <si>
    <t>XP-75 10</t>
  </si>
  <si>
    <t>XP-75 11</t>
  </si>
  <si>
    <t>XP-4 4</t>
  </si>
  <si>
    <t>XP-78  9</t>
  </si>
  <si>
    <t>XP 108 4</t>
  </si>
  <si>
    <t>XP 108 5</t>
  </si>
  <si>
    <t>XP 84 7</t>
  </si>
  <si>
    <t>XP-2 2</t>
  </si>
  <si>
    <t>XP-2 6</t>
  </si>
  <si>
    <t>XP-2 7</t>
  </si>
  <si>
    <t>XP-2 8</t>
  </si>
  <si>
    <t>XP-2 9</t>
  </si>
  <si>
    <t>XP-2 10</t>
  </si>
  <si>
    <t>XP-2 12</t>
  </si>
  <si>
    <t>XP-2 13</t>
  </si>
  <si>
    <t>XP-2 14</t>
  </si>
  <si>
    <t>XP-2 15</t>
  </si>
  <si>
    <t>XP-107 3</t>
  </si>
  <si>
    <t>XP-107 10</t>
  </si>
  <si>
    <t xml:space="preserve">XP-79 1 </t>
  </si>
  <si>
    <t xml:space="preserve">XP-79 2 </t>
  </si>
  <si>
    <t>XP-79 3</t>
  </si>
  <si>
    <t>XP-79 4</t>
  </si>
  <si>
    <t>XP-79 5</t>
  </si>
  <si>
    <t>XP-79 6</t>
  </si>
  <si>
    <t>XP 79 7</t>
  </si>
  <si>
    <t>XP 79 8</t>
  </si>
  <si>
    <t>XP 79 9</t>
  </si>
  <si>
    <t xml:space="preserve">XP-79 10 </t>
  </si>
  <si>
    <t>XP-79 11</t>
  </si>
  <si>
    <t>XP-79 12</t>
  </si>
  <si>
    <t>XP-79 13</t>
  </si>
  <si>
    <t>XP 87 4</t>
  </si>
  <si>
    <t xml:space="preserve">XP 87 5 </t>
  </si>
  <si>
    <t>FeO final</t>
  </si>
  <si>
    <t>T, °С</t>
  </si>
  <si>
    <t>XP 81 1</t>
  </si>
  <si>
    <t>Basalt. Phenocrysts: Chr, Ol2.</t>
  </si>
  <si>
    <t>Basalt. Phenocrysts: Cpx, Ol1.</t>
  </si>
  <si>
    <t>Basalt. Phenocrysts: Cpx, Ol2.</t>
  </si>
  <si>
    <t>Basalt. Phenocrysts: Ol3, Cpx, Pl.</t>
  </si>
  <si>
    <r>
      <t xml:space="preserve">Basalt. Phenocrysts: </t>
    </r>
    <r>
      <rPr>
        <u/>
        <sz val="10"/>
        <color theme="1"/>
        <rFont val="Arial"/>
        <family val="2"/>
        <charset val="204"/>
      </rPr>
      <t>+</t>
    </r>
    <r>
      <rPr>
        <sz val="10"/>
        <color theme="1"/>
        <rFont val="Arial"/>
        <family val="2"/>
        <charset val="204"/>
      </rPr>
      <t xml:space="preserve"> Pl, Cpx, Ol3.</t>
    </r>
  </si>
  <si>
    <t>Basalt. Phenocrysts: Pl, Cpx, Ol3.</t>
  </si>
  <si>
    <r>
      <t xml:space="preserve">Basalt. Phenocrysts: </t>
    </r>
    <r>
      <rPr>
        <sz val="10"/>
        <color theme="1"/>
        <rFont val="Arial"/>
        <family val="2"/>
        <charset val="204"/>
      </rPr>
      <t>Pl, Ol3, Cpx.</t>
    </r>
  </si>
  <si>
    <t>Basaltic andesite. Phenocrysts: Ol2, Cpx.</t>
  </si>
  <si>
    <t>Basalt. Phenocrysts: Ol2, Cpx.</t>
  </si>
  <si>
    <t>Basalt. Phenocrysts: Ol2, Cpx, Pl.</t>
  </si>
  <si>
    <t>Basaltic andesite. Phenocrysts: Ol3, Pl, Cpx.</t>
  </si>
  <si>
    <t>Basalt. Phenocrysts: Ol2, Pl, Cpx.</t>
  </si>
  <si>
    <t>Basalt. Phenocrysts: Chr, Ol2, Cpx, Pl.</t>
  </si>
  <si>
    <t>XP-84 8</t>
  </si>
  <si>
    <t>XP-85 6</t>
  </si>
  <si>
    <t>XP78 1</t>
  </si>
  <si>
    <t>XP78 4</t>
  </si>
  <si>
    <t>XP80 1</t>
  </si>
  <si>
    <t>XP80 3</t>
  </si>
  <si>
    <t>XP-84 3</t>
  </si>
  <si>
    <t>XP85 2</t>
  </si>
  <si>
    <t>XP107 13</t>
  </si>
  <si>
    <t>XP107 17</t>
  </si>
  <si>
    <t>Olivine type</t>
  </si>
  <si>
    <r>
      <t>Note</t>
    </r>
    <r>
      <rPr>
        <sz val="9"/>
        <color theme="1"/>
        <rFont val="Arial"/>
        <family val="2"/>
        <charset val="204"/>
      </rPr>
      <t>: LOI - loss on ignition; main and minor elements in wt.% were measured by XRF; trace elements in ppm were measured by ICP-MS; FeOt - total FeO; Mg# = 100*MgO/(MgO+FeOt) - magnesian number; REE - rare earth elements; dash - not analyzed; Ol1 - olivine of 1 type; Ol2 - olivine of 2 type; Ol3 - olivine of 3 type; Cpx - clinopyroxene; Pl - plagioclase; Chr - chromite; Amp - amphibole; Phl - phlofopite; HMB - high magnesian basalts; MB - magnesian basalts; HAB - high alumina basalts.</t>
    </r>
  </si>
  <si>
    <t>Measured glass compositions of experimentally quenched melt inclusions</t>
  </si>
  <si>
    <t>Compositions of trapped melt after reconstruction of Fe-Mg exchange and olivine crystallization on inclusion walls by means of Petrolog3.1.1.3 by (Danushevsky, Plechov, 2011)</t>
  </si>
  <si>
    <t>Compositions of trapped melt after reconstruction of Fe-Mg exchange and olivine crystallization on inclusion walls by means of Petrolog3.1.1.3 by (Danushevsky, Plechov, 2011) and taking into account reconstruction of H2O and SiO2 content using the method (Portnyagin et al., 2019). Without temperature correction for water content</t>
  </si>
  <si>
    <r>
      <t>Table S1.</t>
    </r>
    <r>
      <rPr>
        <sz val="14"/>
        <color theme="1"/>
        <rFont val="Arial"/>
        <family val="2"/>
        <charset val="204"/>
      </rPr>
      <t xml:space="preserve"> Whole rock compositions of basalts and basaltic andesites from the Kharchinsky volcano.</t>
    </r>
  </si>
  <si>
    <r>
      <t>Table S2.</t>
    </r>
    <r>
      <rPr>
        <sz val="14"/>
        <color theme="1"/>
        <rFont val="Arial"/>
        <family val="2"/>
        <charset val="204"/>
      </rPr>
      <t xml:space="preserve"> Compositions of olivine phenocrysts from the Kharchinsky volcano basalts and basaltic andesites.</t>
    </r>
  </si>
  <si>
    <r>
      <t>Table S3.</t>
    </r>
    <r>
      <rPr>
        <sz val="14"/>
        <color theme="1"/>
        <rFont val="Arial"/>
        <family val="2"/>
        <charset val="204"/>
      </rPr>
      <t xml:space="preserve"> Glass compositions of melt inclusions in the olivine phenocrysts from the Kharchinsky volcano basalts and basaltic andesites.</t>
    </r>
  </si>
  <si>
    <t>by [Kelemen et al., 2003; Kuno, 1960]</t>
  </si>
  <si>
    <t>low-Ca</t>
  </si>
  <si>
    <t>Compositions of reconstructed parental melts in equilibrium with given Fo and pressure by means of Petrolog3.1.1.3 by (Danyushevsky, Plechov, 2011) using mineral-melt model by (Danyushevsky, 2001)</t>
  </si>
  <si>
    <t>Our data</t>
  </si>
  <si>
    <t>FeO</t>
  </si>
  <si>
    <t>Reference</t>
  </si>
  <si>
    <t>Siegrist et al., 2021</t>
  </si>
  <si>
    <t xml:space="preserve">KHAR03-03 </t>
  </si>
  <si>
    <t xml:space="preserve">KH98-1 </t>
  </si>
  <si>
    <t xml:space="preserve">KH98-2 </t>
  </si>
  <si>
    <t xml:space="preserve">KH98-3 </t>
  </si>
  <si>
    <t xml:space="preserve">KH98-4 </t>
  </si>
  <si>
    <t xml:space="preserve">KH98-5 </t>
  </si>
  <si>
    <t xml:space="preserve">KH98-6 </t>
  </si>
  <si>
    <t xml:space="preserve">KH98-7 </t>
  </si>
  <si>
    <t xml:space="preserve">KH98-8 </t>
  </si>
  <si>
    <t xml:space="preserve">KH98-9 </t>
  </si>
  <si>
    <t xml:space="preserve">KH98-10 </t>
  </si>
  <si>
    <t xml:space="preserve">KH98-L2 </t>
  </si>
  <si>
    <t xml:space="preserve">KH98-L3 </t>
  </si>
  <si>
    <t xml:space="preserve">KH98-L4 </t>
  </si>
  <si>
    <t xml:space="preserve">KH98-L6 </t>
  </si>
  <si>
    <t xml:space="preserve">KHAR03-01 </t>
  </si>
  <si>
    <t xml:space="preserve">KHAR03-02 </t>
  </si>
  <si>
    <t xml:space="preserve">KHAR03-04 </t>
  </si>
  <si>
    <t>5605/2T</t>
  </si>
  <si>
    <t>5606G</t>
  </si>
  <si>
    <t>5601G</t>
  </si>
  <si>
    <t>5612K</t>
  </si>
  <si>
    <t>5612G</t>
  </si>
  <si>
    <t>Volynets et al., 1999</t>
  </si>
  <si>
    <t>K2-92</t>
  </si>
  <si>
    <t>7403-1</t>
  </si>
  <si>
    <t>7404-3</t>
  </si>
  <si>
    <t>7406-1</t>
  </si>
  <si>
    <t>7407-1</t>
  </si>
  <si>
    <t>7423-1</t>
  </si>
  <si>
    <t>7423-2</t>
  </si>
  <si>
    <t>7423-3</t>
  </si>
  <si>
    <t>7424-1</t>
  </si>
  <si>
    <t>7428-1</t>
  </si>
  <si>
    <t>Gorbach et al., 2023</t>
  </si>
  <si>
    <r>
      <t>CaO/Al</t>
    </r>
    <r>
      <rPr>
        <vertAlign val="subscript"/>
        <sz val="10"/>
        <color theme="1"/>
        <rFont val="Arial"/>
        <family val="2"/>
        <charset val="204"/>
      </rPr>
      <t>2</t>
    </r>
    <r>
      <rPr>
        <sz val="10"/>
        <color theme="1"/>
        <rFont val="Arial"/>
        <family val="2"/>
        <charset val="204"/>
      </rPr>
      <t>O</t>
    </r>
    <r>
      <rPr>
        <vertAlign val="subscript"/>
        <sz val="10"/>
        <color theme="1"/>
        <rFont val="Arial"/>
        <family val="2"/>
        <charset val="204"/>
      </rPr>
      <t>3</t>
    </r>
  </si>
  <si>
    <t>Plot</t>
  </si>
  <si>
    <t>selected FeO</t>
  </si>
  <si>
    <t>[Flerov, Bogoyavlenskaya, 1983; Kuno, 1960]</t>
  </si>
  <si>
    <t>[Tatsumi, Eggins, 1995; Kuno, 1960]</t>
  </si>
  <si>
    <t>[Kuno, 1960]</t>
  </si>
  <si>
    <t>[Gill, 1984]</t>
  </si>
  <si>
    <t>[Miyashiro, 1974]</t>
  </si>
  <si>
    <t>[Macdonald et al., 2001]</t>
  </si>
  <si>
    <r>
      <t>Fo</t>
    </r>
    <r>
      <rPr>
        <vertAlign val="subscript"/>
        <sz val="10"/>
        <color theme="1"/>
        <rFont val="Arial"/>
        <family val="2"/>
        <charset val="204"/>
      </rPr>
      <t>host+m</t>
    </r>
  </si>
  <si>
    <r>
      <rPr>
        <b/>
        <sz val="10"/>
        <color theme="1"/>
        <rFont val="Arial"/>
        <family val="2"/>
        <charset val="204"/>
      </rPr>
      <t xml:space="preserve">Fig. S1. </t>
    </r>
    <r>
      <rPr>
        <sz val="10"/>
        <color theme="1"/>
        <rFont val="Arial"/>
        <family val="2"/>
        <charset val="204"/>
      </rPr>
      <t>FeO contents in rock as function of CaO/Al2O3-ratio and formula for calculation of FeO contents in melt, used in Petrolog3 as FeOfinal.</t>
    </r>
  </si>
  <si>
    <t>Whole rock contents</t>
  </si>
  <si>
    <r>
      <t>Note</t>
    </r>
    <r>
      <rPr>
        <sz val="9"/>
        <color theme="1"/>
        <rFont val="Arial"/>
        <family val="2"/>
        <charset val="204"/>
      </rPr>
      <t>: Ol - olivine; Fo - forsterite; dash - not analyzed or not calculated; c -center; m - middle; r - rim; n - number of analyses.</t>
    </r>
  </si>
  <si>
    <r>
      <t>Fe=f(CaO/Al</t>
    </r>
    <r>
      <rPr>
        <vertAlign val="subscript"/>
        <sz val="10"/>
        <color theme="1"/>
        <rFont val="Arial"/>
        <family val="2"/>
        <charset val="204"/>
      </rPr>
      <t>2</t>
    </r>
    <r>
      <rPr>
        <sz val="10"/>
        <color theme="1"/>
        <rFont val="Arial"/>
        <family val="2"/>
        <charset val="204"/>
      </rPr>
      <t>O</t>
    </r>
    <r>
      <rPr>
        <vertAlign val="subscript"/>
        <sz val="10"/>
        <color theme="1"/>
        <rFont val="Arial"/>
        <family val="2"/>
        <charset val="204"/>
      </rPr>
      <t>3</t>
    </r>
    <r>
      <rPr>
        <sz val="10"/>
        <color theme="1"/>
        <rFont val="Arial"/>
        <family val="2"/>
        <charset val="204"/>
      </rPr>
      <t>)</t>
    </r>
  </si>
  <si>
    <r>
      <t>Size of melt inclusion (</t>
    </r>
    <r>
      <rPr>
        <sz val="10"/>
        <color theme="1"/>
        <rFont val="Calibri"/>
        <family val="2"/>
        <charset val="204"/>
      </rPr>
      <t>µ</t>
    </r>
    <r>
      <rPr>
        <sz val="10"/>
        <color theme="1"/>
        <rFont val="Arial"/>
        <family val="2"/>
        <charset val="204"/>
      </rPr>
      <t>m)</t>
    </r>
  </si>
  <si>
    <r>
      <t>Note</t>
    </r>
    <r>
      <rPr>
        <sz val="10"/>
        <color theme="1"/>
        <rFont val="Arial"/>
        <family val="2"/>
        <charset val="204"/>
      </rPr>
      <t>: main and minor elements in wt.%; Fo host - forsterite of olivine-host; FeO final - FeO used for calculations in Petrolog3; T - temperature; P - pressure; n - number of analyses; m - amount of Fo added to Fo-host to reconstract parental melt;  dash - not calculated. All calculations are made at oxygen fugacity NNO+1.0 log unit.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</si>
</sst>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1" x14ac:knownFonts="1">
    <font>
      <sz val="11"/>
      <color theme="1"/>
      <name val="Calibri"/>
      <family val="2"/>
      <charset val="204"/>
      <scheme val="minor"/>
    </font>
    <font>
      <b/>
      <sz val="11"/>
      <color theme="1"/>
      <name val="Calibri"/>
      <family val="2"/>
      <charset val="204"/>
      <scheme val="minor"/>
    </font>
    <font>
      <sz val="10"/>
      <color theme="1"/>
      <name val="Arial"/>
      <family val="2"/>
      <charset val="204"/>
    </font>
    <font>
      <vertAlign val="subscript"/>
      <sz val="10"/>
      <color theme="1"/>
      <name val="Arial"/>
      <family val="2"/>
      <charset val="204"/>
    </font>
    <font>
      <b/>
      <sz val="10"/>
      <color theme="1"/>
      <name val="Arial"/>
      <family val="2"/>
      <charset val="204"/>
    </font>
    <font>
      <sz val="9"/>
      <color theme="1"/>
      <name val="Arial"/>
      <family val="2"/>
      <charset val="204"/>
    </font>
    <font>
      <i/>
      <sz val="9"/>
      <color theme="1"/>
      <name val="Arial"/>
      <family val="2"/>
      <charset val="204"/>
    </font>
    <font>
      <u/>
      <sz val="10"/>
      <color theme="1"/>
      <name val="Arial"/>
      <family val="2"/>
      <charset val="204"/>
    </font>
    <font>
      <i/>
      <sz val="10"/>
      <color theme="1"/>
      <name val="Arial"/>
      <family val="2"/>
      <charset val="204"/>
    </font>
    <font>
      <sz val="10"/>
      <name val="Arial"/>
      <family val="2"/>
      <charset val="204"/>
    </font>
    <font>
      <b/>
      <sz val="14"/>
      <color theme="1"/>
      <name val="Arial"/>
      <family val="2"/>
      <charset val="204"/>
    </font>
    <font>
      <sz val="14"/>
      <color theme="1"/>
      <name val="Arial"/>
      <family val="2"/>
      <charset val="204"/>
    </font>
    <font>
      <i/>
      <sz val="10"/>
      <name val="Arial"/>
      <family val="2"/>
      <charset val="204"/>
    </font>
    <font>
      <b/>
      <i/>
      <sz val="10"/>
      <color theme="1"/>
      <name val="Arial"/>
      <family val="2"/>
      <charset val="204"/>
    </font>
    <font>
      <sz val="10"/>
      <color theme="0" tint="-0.249977111117893"/>
      <name val="Arial"/>
      <family val="2"/>
      <charset val="204"/>
    </font>
    <font>
      <sz val="11"/>
      <color theme="1"/>
      <name val="Calibri"/>
      <family val="2"/>
      <charset val="204"/>
      <scheme val="minor"/>
    </font>
    <font>
      <sz val="11"/>
      <color theme="1"/>
      <name val="Arial"/>
      <family val="2"/>
      <charset val="204"/>
    </font>
    <font>
      <sz val="10"/>
      <color theme="1"/>
      <name val="Calibri"/>
      <family val="2"/>
      <charset val="204"/>
      <scheme val="minor"/>
    </font>
    <font>
      <sz val="9"/>
      <color indexed="81"/>
      <name val="Tahoma"/>
      <family val="2"/>
      <charset val="204"/>
    </font>
    <font>
      <b/>
      <sz val="9"/>
      <color indexed="81"/>
      <name val="Tahoma"/>
      <family val="2"/>
      <charset val="204"/>
    </font>
    <font>
      <sz val="10"/>
      <color theme="1"/>
      <name val="Calibri"/>
      <family val="2"/>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cellStyleXfs>
  <cellXfs count="245">
    <xf numFmtId="0" fontId="0" fillId="0" borderId="0" xfId="0"/>
    <xf numFmtId="0" fontId="0" fillId="0" borderId="0" xfId="0" applyBorder="1"/>
    <xf numFmtId="0" fontId="1" fillId="0" borderId="0" xfId="0" applyFont="1"/>
    <xf numFmtId="0" fontId="0" fillId="0" borderId="0" xfId="0" applyFont="1" applyBorder="1"/>
    <xf numFmtId="0" fontId="2" fillId="0" borderId="3" xfId="0" applyFont="1" applyBorder="1" applyAlignment="1">
      <alignment horizontal="left" vertical="center"/>
    </xf>
    <xf numFmtId="0" fontId="2" fillId="0" borderId="4" xfId="0" applyFont="1" applyBorder="1" applyAlignment="1">
      <alignment horizontal="left" vertical="center"/>
    </xf>
    <xf numFmtId="2" fontId="2" fillId="0" borderId="8" xfId="0" applyNumberFormat="1" applyFont="1" applyBorder="1" applyAlignment="1">
      <alignment horizontal="right" vertical="center"/>
    </xf>
    <xf numFmtId="2" fontId="2" fillId="0" borderId="0" xfId="0" applyNumberFormat="1" applyFont="1" applyBorder="1" applyAlignment="1">
      <alignment horizontal="right" vertical="center"/>
    </xf>
    <xf numFmtId="2" fontId="2" fillId="0" borderId="9" xfId="0" applyNumberFormat="1" applyFont="1" applyBorder="1" applyAlignment="1">
      <alignment horizontal="right" vertical="center"/>
    </xf>
    <xf numFmtId="164" fontId="2" fillId="0" borderId="0" xfId="0" applyNumberFormat="1" applyFont="1" applyBorder="1" applyAlignment="1">
      <alignment horizontal="right" vertical="center"/>
    </xf>
    <xf numFmtId="1" fontId="2" fillId="0" borderId="8" xfId="0" applyNumberFormat="1" applyFont="1" applyBorder="1" applyAlignment="1">
      <alignment horizontal="right" vertical="center"/>
    </xf>
    <xf numFmtId="1" fontId="2" fillId="0" borderId="0" xfId="0" applyNumberFormat="1" applyFont="1" applyBorder="1" applyAlignment="1">
      <alignment horizontal="right" vertical="center"/>
    </xf>
    <xf numFmtId="1" fontId="2" fillId="0" borderId="9" xfId="0" applyNumberFormat="1" applyFont="1" applyBorder="1" applyAlignment="1">
      <alignment horizontal="right" vertical="center"/>
    </xf>
    <xf numFmtId="165" fontId="2" fillId="0" borderId="8" xfId="0" applyNumberFormat="1" applyFont="1" applyBorder="1" applyAlignment="1">
      <alignment horizontal="right" vertical="center"/>
    </xf>
    <xf numFmtId="165" fontId="2" fillId="0" borderId="0" xfId="0" applyNumberFormat="1" applyFont="1" applyBorder="1" applyAlignment="1">
      <alignment horizontal="right" vertical="center"/>
    </xf>
    <xf numFmtId="165" fontId="2" fillId="0" borderId="9" xfId="0" applyNumberFormat="1" applyFont="1" applyBorder="1" applyAlignment="1">
      <alignment horizontal="right" vertical="center"/>
    </xf>
    <xf numFmtId="0" fontId="2" fillId="0" borderId="3" xfId="0" applyFont="1" applyFill="1" applyBorder="1" applyAlignment="1">
      <alignment horizontal="left" vertical="center"/>
    </xf>
    <xf numFmtId="0" fontId="2" fillId="0" borderId="11" xfId="0" applyFont="1" applyBorder="1"/>
    <xf numFmtId="1" fontId="2" fillId="0" borderId="6" xfId="0" applyNumberFormat="1" applyFont="1" applyBorder="1" applyAlignment="1">
      <alignment horizontal="right" vertical="center"/>
    </xf>
    <xf numFmtId="0" fontId="2" fillId="0" borderId="12" xfId="0" applyFont="1" applyBorder="1"/>
    <xf numFmtId="0" fontId="4" fillId="0" borderId="12" xfId="0" applyFont="1" applyBorder="1" applyAlignment="1">
      <alignment horizontal="center" vertical="center"/>
    </xf>
    <xf numFmtId="0" fontId="6" fillId="0" borderId="9" xfId="0" applyFont="1" applyFill="1" applyBorder="1" applyAlignment="1">
      <alignment horizontal="left" vertical="center"/>
    </xf>
    <xf numFmtId="0" fontId="2" fillId="0" borderId="9" xfId="0" applyFont="1" applyBorder="1"/>
    <xf numFmtId="0" fontId="0" fillId="0" borderId="0" xfId="0" applyFont="1"/>
    <xf numFmtId="0" fontId="0" fillId="0" borderId="0" xfId="0" applyBorder="1" applyAlignment="1">
      <alignment horizontal="right" vertical="center"/>
    </xf>
    <xf numFmtId="0" fontId="2" fillId="0" borderId="3" xfId="0" applyFont="1" applyBorder="1" applyAlignment="1">
      <alignment wrapText="1"/>
    </xf>
    <xf numFmtId="0" fontId="2" fillId="0" borderId="4" xfId="0" applyFont="1" applyBorder="1" applyAlignment="1">
      <alignment wrapText="1"/>
    </xf>
    <xf numFmtId="1" fontId="2" fillId="0" borderId="10" xfId="0" applyNumberFormat="1" applyFont="1" applyBorder="1"/>
    <xf numFmtId="1" fontId="2" fillId="0" borderId="1" xfId="0" applyNumberFormat="1" applyFont="1" applyBorder="1"/>
    <xf numFmtId="1" fontId="2" fillId="0" borderId="11" xfId="0" applyNumberFormat="1" applyFont="1" applyBorder="1"/>
    <xf numFmtId="1" fontId="2" fillId="0" borderId="5" xfId="0" applyNumberFormat="1" applyFont="1" applyBorder="1"/>
    <xf numFmtId="1" fontId="2" fillId="0" borderId="6" xfId="0" applyNumberFormat="1" applyFont="1" applyBorder="1"/>
    <xf numFmtId="1" fontId="2" fillId="0" borderId="7" xfId="0" applyNumberFormat="1" applyFont="1" applyBorder="1"/>
    <xf numFmtId="1" fontId="2" fillId="0" borderId="8" xfId="0" applyNumberFormat="1" applyFont="1" applyBorder="1"/>
    <xf numFmtId="1" fontId="2" fillId="0" borderId="0" xfId="0" applyNumberFormat="1" applyFont="1" applyBorder="1"/>
    <xf numFmtId="1" fontId="2" fillId="0" borderId="9" xfId="0" applyNumberFormat="1" applyFont="1" applyBorder="1"/>
    <xf numFmtId="2" fontId="2" fillId="0" borderId="0" xfId="0" applyNumberFormat="1" applyFont="1" applyBorder="1"/>
    <xf numFmtId="2" fontId="2" fillId="0" borderId="9" xfId="0" applyNumberFormat="1" applyFont="1" applyBorder="1"/>
    <xf numFmtId="165" fontId="2" fillId="0" borderId="1" xfId="0" applyNumberFormat="1" applyFont="1" applyBorder="1"/>
    <xf numFmtId="165" fontId="2" fillId="0" borderId="11" xfId="0" applyNumberFormat="1" applyFont="1" applyBorder="1"/>
    <xf numFmtId="0" fontId="2" fillId="0" borderId="0" xfId="0" applyFont="1" applyBorder="1" applyAlignment="1">
      <alignment horizontal="right" vertical="center"/>
    </xf>
    <xf numFmtId="0" fontId="8" fillId="0" borderId="3" xfId="0" applyFont="1" applyBorder="1" applyAlignment="1">
      <alignment vertical="center" wrapText="1"/>
    </xf>
    <xf numFmtId="0" fontId="8" fillId="0" borderId="4" xfId="0" applyFont="1" applyBorder="1" applyAlignment="1">
      <alignment vertical="center" wrapText="1"/>
    </xf>
    <xf numFmtId="165" fontId="5" fillId="0" borderId="6" xfId="0" applyNumberFormat="1" applyFont="1" applyBorder="1" applyAlignment="1">
      <alignment horizontal="right" vertical="center"/>
    </xf>
    <xf numFmtId="165" fontId="5" fillId="0" borderId="7" xfId="0" applyNumberFormat="1" applyFont="1" applyBorder="1" applyAlignment="1">
      <alignment horizontal="right" vertical="center"/>
    </xf>
    <xf numFmtId="165" fontId="5" fillId="0" borderId="8" xfId="0" applyNumberFormat="1" applyFont="1" applyBorder="1" applyAlignment="1">
      <alignment horizontal="right" vertical="center"/>
    </xf>
    <xf numFmtId="165" fontId="5" fillId="0" borderId="0" xfId="0" applyNumberFormat="1" applyFont="1" applyBorder="1" applyAlignment="1">
      <alignment horizontal="right" vertical="center"/>
    </xf>
    <xf numFmtId="165" fontId="5" fillId="0" borderId="9" xfId="0" applyNumberFormat="1" applyFont="1" applyBorder="1" applyAlignment="1">
      <alignment horizontal="right" vertical="center"/>
    </xf>
    <xf numFmtId="1" fontId="5" fillId="0" borderId="10" xfId="0" applyNumberFormat="1" applyFont="1" applyBorder="1" applyAlignment="1">
      <alignment horizontal="right" vertical="center"/>
    </xf>
    <xf numFmtId="1" fontId="5" fillId="0" borderId="1" xfId="0" applyNumberFormat="1" applyFont="1" applyBorder="1" applyAlignment="1">
      <alignment horizontal="right" vertical="center"/>
    </xf>
    <xf numFmtId="1" fontId="5" fillId="0" borderId="11" xfId="0" applyNumberFormat="1" applyFont="1" applyBorder="1" applyAlignment="1">
      <alignment horizontal="righ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0" borderId="2" xfId="0" applyFont="1" applyBorder="1" applyAlignment="1">
      <alignment horizontal="center" vertical="center"/>
    </xf>
    <xf numFmtId="2" fontId="9" fillId="0" borderId="1" xfId="0" applyNumberFormat="1" applyFont="1" applyBorder="1" applyAlignment="1">
      <alignment horizontal="center" vertical="center"/>
    </xf>
    <xf numFmtId="2" fontId="9" fillId="0" borderId="11" xfId="0" applyNumberFormat="1" applyFont="1" applyBorder="1" applyAlignment="1">
      <alignment horizontal="center" vertical="center"/>
    </xf>
    <xf numFmtId="2" fontId="9" fillId="0" borderId="0" xfId="0" applyNumberFormat="1" applyFont="1" applyBorder="1" applyAlignment="1">
      <alignment horizontal="center" vertical="center"/>
    </xf>
    <xf numFmtId="2" fontId="9" fillId="0" borderId="9" xfId="0" applyNumberFormat="1" applyFont="1" applyBorder="1" applyAlignment="1">
      <alignment horizontal="center" vertical="center"/>
    </xf>
    <xf numFmtId="0" fontId="10" fillId="0" borderId="0" xfId="0" applyFont="1" applyBorder="1"/>
    <xf numFmtId="0" fontId="10" fillId="0" borderId="0" xfId="0" applyFont="1" applyBorder="1" applyAlignment="1">
      <alignment horizontal="left" vertical="center"/>
    </xf>
    <xf numFmtId="0" fontId="2" fillId="0" borderId="4" xfId="0" applyFont="1" applyFill="1" applyBorder="1" applyAlignment="1">
      <alignment horizontal="left" vertical="center"/>
    </xf>
    <xf numFmtId="2" fontId="2" fillId="0" borderId="0" xfId="0" applyNumberFormat="1" applyFont="1" applyFill="1" applyBorder="1" applyAlignment="1">
      <alignment horizontal="right" vertical="center"/>
    </xf>
    <xf numFmtId="2" fontId="2" fillId="0" borderId="1" xfId="0" applyNumberFormat="1" applyFont="1" applyBorder="1" applyAlignment="1">
      <alignment horizontal="right" vertical="center"/>
    </xf>
    <xf numFmtId="2" fontId="2" fillId="0" borderId="11" xfId="0" applyNumberFormat="1" applyFont="1" applyBorder="1" applyAlignment="1">
      <alignment horizontal="right" vertical="center"/>
    </xf>
    <xf numFmtId="2" fontId="2" fillId="0" borderId="6" xfId="0" applyNumberFormat="1" applyFont="1" applyBorder="1" applyAlignment="1">
      <alignment horizontal="right" vertical="center"/>
    </xf>
    <xf numFmtId="0" fontId="2" fillId="0" borderId="0" xfId="0" applyFont="1"/>
    <xf numFmtId="0" fontId="2" fillId="0" borderId="14" xfId="0" applyFont="1" applyBorder="1" applyAlignment="1">
      <alignment horizontal="center" vertical="center"/>
    </xf>
    <xf numFmtId="0" fontId="7" fillId="0" borderId="7" xfId="0" applyFont="1" applyBorder="1"/>
    <xf numFmtId="0" fontId="2" fillId="0" borderId="12" xfId="0" applyFont="1" applyBorder="1" applyAlignment="1">
      <alignment horizontal="center" vertical="center"/>
    </xf>
    <xf numFmtId="0" fontId="6" fillId="0" borderId="0" xfId="0" applyFont="1" applyFill="1" applyBorder="1" applyAlignment="1">
      <alignment horizontal="left" vertical="center"/>
    </xf>
    <xf numFmtId="0" fontId="2" fillId="0" borderId="0" xfId="0" applyFont="1" applyFill="1"/>
    <xf numFmtId="0" fontId="2" fillId="0" borderId="12" xfId="0" applyFont="1" applyBorder="1" applyAlignment="1">
      <alignment horizontal="center" vertical="center" wrapText="1"/>
    </xf>
    <xf numFmtId="0" fontId="2" fillId="0" borderId="0" xfId="0" applyFont="1" applyFill="1" applyBorder="1" applyAlignment="1">
      <alignment horizontal="right" vertical="center"/>
    </xf>
    <xf numFmtId="0" fontId="8" fillId="0" borderId="9"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NumberFormat="1" applyFill="1" applyBorder="1" applyAlignment="1">
      <alignment horizontal="center" vertical="center"/>
    </xf>
    <xf numFmtId="0" fontId="0" fillId="0" borderId="0" xfId="0" applyBorder="1" applyAlignment="1">
      <alignment horizontal="left" vertical="center"/>
    </xf>
    <xf numFmtId="0" fontId="2" fillId="0" borderId="15" xfId="0"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2" fontId="2" fillId="0" borderId="8" xfId="0" applyNumberFormat="1" applyFont="1" applyFill="1" applyBorder="1" applyAlignment="1">
      <alignment horizontal="right" vertical="center"/>
    </xf>
    <xf numFmtId="2" fontId="2" fillId="0" borderId="9" xfId="0" applyNumberFormat="1" applyFont="1" applyFill="1" applyBorder="1" applyAlignment="1">
      <alignment horizontal="right" vertical="center"/>
    </xf>
    <xf numFmtId="0" fontId="8" fillId="0" borderId="1" xfId="0" applyNumberFormat="1" applyFont="1" applyFill="1" applyBorder="1" applyAlignment="1">
      <alignment horizontal="center" vertical="center"/>
    </xf>
    <xf numFmtId="2" fontId="2" fillId="0" borderId="13" xfId="0" applyNumberFormat="1" applyFont="1" applyFill="1" applyBorder="1" applyAlignment="1">
      <alignment horizontal="left" vertical="center"/>
    </xf>
    <xf numFmtId="0" fontId="8" fillId="0" borderId="14" xfId="0" applyNumberFormat="1" applyFont="1" applyFill="1" applyBorder="1" applyAlignment="1">
      <alignment horizontal="center" vertical="center"/>
    </xf>
    <xf numFmtId="2" fontId="2" fillId="0" borderId="1" xfId="0" applyNumberFormat="1" applyFont="1" applyFill="1" applyBorder="1" applyAlignment="1">
      <alignment horizontal="right" vertical="center"/>
    </xf>
    <xf numFmtId="2" fontId="2" fillId="0" borderId="11" xfId="0" applyNumberFormat="1" applyFont="1" applyFill="1" applyBorder="1" applyAlignment="1">
      <alignment horizontal="right" vertical="center"/>
    </xf>
    <xf numFmtId="0" fontId="2" fillId="0" borderId="0" xfId="0" applyNumberFormat="1" applyFont="1" applyFill="1" applyBorder="1" applyAlignment="1">
      <alignment horizontal="center" vertical="center"/>
    </xf>
    <xf numFmtId="0" fontId="16" fillId="0" borderId="0" xfId="0" applyFont="1"/>
    <xf numFmtId="0" fontId="2" fillId="0" borderId="3" xfId="0" applyFont="1" applyFill="1" applyBorder="1" applyAlignment="1">
      <alignment horizontal="right" vertical="center"/>
    </xf>
    <xf numFmtId="2" fontId="14" fillId="0" borderId="3" xfId="0" applyNumberFormat="1" applyFont="1" applyFill="1" applyBorder="1" applyAlignment="1">
      <alignment horizontal="right" vertical="center"/>
    </xf>
    <xf numFmtId="2" fontId="2" fillId="0" borderId="0" xfId="0" applyNumberFormat="1" applyFont="1" applyFill="1"/>
    <xf numFmtId="0" fontId="2" fillId="0" borderId="9" xfId="0" applyFont="1" applyFill="1" applyBorder="1" applyAlignment="1">
      <alignment horizontal="right" vertical="center"/>
    </xf>
    <xf numFmtId="0" fontId="2" fillId="0" borderId="8" xfId="0" applyFont="1" applyFill="1" applyBorder="1" applyAlignment="1">
      <alignment horizontal="right" vertical="center"/>
    </xf>
    <xf numFmtId="2" fontId="2" fillId="0" borderId="3" xfId="0" applyNumberFormat="1" applyFont="1" applyFill="1" applyBorder="1" applyAlignment="1">
      <alignment horizontal="right" vertical="center"/>
    </xf>
    <xf numFmtId="0" fontId="9" fillId="0" borderId="3" xfId="0" applyFont="1" applyFill="1" applyBorder="1" applyAlignment="1">
      <alignment horizontal="left" vertical="center"/>
    </xf>
    <xf numFmtId="2" fontId="2" fillId="0" borderId="7" xfId="0" applyNumberFormat="1" applyFont="1" applyFill="1" applyBorder="1" applyAlignment="1">
      <alignment horizontal="center" vertical="center"/>
    </xf>
    <xf numFmtId="2" fontId="2" fillId="0" borderId="11" xfId="0" applyNumberFormat="1" applyFont="1" applyFill="1" applyBorder="1" applyAlignment="1">
      <alignment horizontal="center" vertical="center"/>
    </xf>
    <xf numFmtId="2" fontId="17" fillId="0" borderId="0" xfId="0" applyNumberFormat="1" applyFont="1"/>
    <xf numFmtId="0" fontId="17" fillId="0" borderId="0" xfId="0" applyFont="1"/>
    <xf numFmtId="2" fontId="2" fillId="0" borderId="9"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Alignment="1">
      <alignment horizont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165" fontId="2" fillId="0" borderId="5" xfId="0" applyNumberFormat="1" applyFont="1" applyBorder="1" applyAlignment="1">
      <alignment horizontal="center" vertical="center"/>
    </xf>
    <xf numFmtId="165" fontId="2" fillId="0" borderId="6" xfId="0" applyNumberFormat="1" applyFont="1" applyBorder="1" applyAlignment="1">
      <alignment horizontal="center" vertical="center"/>
    </xf>
    <xf numFmtId="165" fontId="2" fillId="0" borderId="7" xfId="0" applyNumberFormat="1" applyFont="1" applyBorder="1" applyAlignment="1">
      <alignment horizontal="center" vertical="center"/>
    </xf>
    <xf numFmtId="0" fontId="2" fillId="0" borderId="2" xfId="0" applyFont="1" applyFill="1" applyBorder="1" applyAlignment="1">
      <alignment horizontal="left" vertical="center" wrapText="1"/>
    </xf>
    <xf numFmtId="0" fontId="8" fillId="0" borderId="2" xfId="0" applyFont="1" applyBorder="1" applyAlignment="1">
      <alignment vertical="center" wrapText="1"/>
    </xf>
    <xf numFmtId="2" fontId="9" fillId="0" borderId="8" xfId="0" applyNumberFormat="1" applyFont="1" applyBorder="1" applyAlignment="1">
      <alignment horizontal="center" vertical="center"/>
    </xf>
    <xf numFmtId="2" fontId="9" fillId="0" borderId="10" xfId="0" applyNumberFormat="1" applyFont="1" applyBorder="1" applyAlignment="1">
      <alignment horizontal="center" vertical="center"/>
    </xf>
    <xf numFmtId="2" fontId="9" fillId="0" borderId="0" xfId="0" applyNumberFormat="1" applyFont="1" applyBorder="1" applyAlignment="1">
      <alignment horizontal="center" vertical="center" wrapText="1"/>
    </xf>
    <xf numFmtId="0" fontId="2" fillId="0" borderId="14" xfId="0" applyFont="1" applyFill="1" applyBorder="1" applyAlignment="1">
      <alignment horizontal="right" vertical="center"/>
    </xf>
    <xf numFmtId="2" fontId="9" fillId="0" borderId="8" xfId="0" applyNumberFormat="1" applyFont="1" applyBorder="1" applyAlignment="1">
      <alignment horizontal="center" vertical="center" wrapText="1"/>
    </xf>
    <xf numFmtId="2" fontId="9" fillId="0" borderId="9" xfId="0" applyNumberFormat="1" applyFont="1" applyBorder="1" applyAlignment="1">
      <alignment horizontal="center" vertical="center" wrapText="1"/>
    </xf>
    <xf numFmtId="2" fontId="2" fillId="0" borderId="5" xfId="0" applyNumberFormat="1" applyFont="1" applyFill="1" applyBorder="1" applyAlignment="1">
      <alignment horizontal="left" vertical="center"/>
    </xf>
    <xf numFmtId="2" fontId="2" fillId="0" borderId="10" xfId="0" applyNumberFormat="1" applyFont="1" applyFill="1" applyBorder="1" applyAlignment="1">
      <alignment horizontal="left" vertical="center"/>
    </xf>
    <xf numFmtId="2" fontId="2" fillId="0" borderId="15" xfId="0" applyNumberFormat="1" applyFont="1" applyFill="1" applyBorder="1" applyAlignment="1">
      <alignment horizontal="center" vertical="center"/>
    </xf>
    <xf numFmtId="0" fontId="2" fillId="0" borderId="0" xfId="0" applyFont="1" applyBorder="1" applyAlignment="1">
      <alignment horizontal="left" vertical="center"/>
    </xf>
    <xf numFmtId="0" fontId="2" fillId="0" borderId="14" xfId="0" applyFont="1" applyBorder="1" applyAlignment="1">
      <alignment horizontal="center" vertical="center"/>
    </xf>
    <xf numFmtId="0" fontId="2" fillId="0" borderId="13" xfId="0" applyFont="1" applyFill="1" applyBorder="1" applyAlignment="1">
      <alignment horizontal="center" vertical="center"/>
    </xf>
    <xf numFmtId="2" fontId="2" fillId="0" borderId="7" xfId="0" applyNumberFormat="1"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9" xfId="0" applyFont="1" applyFill="1" applyBorder="1" applyAlignment="1">
      <alignment horizontal="left" vertical="center"/>
    </xf>
    <xf numFmtId="0" fontId="2" fillId="0" borderId="2" xfId="0" applyFont="1" applyFill="1" applyBorder="1" applyAlignment="1">
      <alignment horizontal="left" vertical="center"/>
    </xf>
    <xf numFmtId="2" fontId="2" fillId="0" borderId="5" xfId="0" applyNumberFormat="1" applyFont="1" applyFill="1" applyBorder="1" applyAlignment="1">
      <alignment horizontal="right" vertical="center"/>
    </xf>
    <xf numFmtId="2" fontId="2" fillId="0" borderId="6" xfId="0" applyNumberFormat="1" applyFont="1" applyFill="1" applyBorder="1" applyAlignment="1">
      <alignment horizontal="right" vertical="center"/>
    </xf>
    <xf numFmtId="2" fontId="2" fillId="0" borderId="7" xfId="0" applyNumberFormat="1" applyFont="1" applyFill="1" applyBorder="1" applyAlignment="1">
      <alignment horizontal="right" vertical="center"/>
    </xf>
    <xf numFmtId="0" fontId="2"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0" xfId="0" applyFont="1" applyFill="1" applyBorder="1" applyAlignment="1">
      <alignment horizontal="left" vertical="center"/>
    </xf>
    <xf numFmtId="0" fontId="2" fillId="0" borderId="0" xfId="0" applyFont="1" applyFill="1" applyAlignment="1">
      <alignment horizontal="left"/>
    </xf>
    <xf numFmtId="0" fontId="2" fillId="0" borderId="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Alignment="1">
      <alignment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Alignment="1">
      <alignment horizontal="center" vertical="center"/>
    </xf>
    <xf numFmtId="2" fontId="2" fillId="0" borderId="10" xfId="0" applyNumberFormat="1" applyFont="1" applyFill="1" applyBorder="1" applyAlignment="1">
      <alignment horizontal="right" vertical="center"/>
    </xf>
    <xf numFmtId="0" fontId="2" fillId="0" borderId="4" xfId="0" applyFont="1" applyFill="1" applyBorder="1" applyAlignment="1">
      <alignment horizontal="right" vertical="center"/>
    </xf>
    <xf numFmtId="0" fontId="2" fillId="0" borderId="0" xfId="0" applyFont="1" applyFill="1" applyBorder="1"/>
    <xf numFmtId="0" fontId="2" fillId="0" borderId="0" xfId="0" applyFont="1" applyFill="1" applyAlignment="1">
      <alignment horizontal="center"/>
    </xf>
    <xf numFmtId="0" fontId="2" fillId="0" borderId="2" xfId="0" applyFont="1" applyFill="1" applyBorder="1"/>
    <xf numFmtId="0" fontId="2" fillId="0" borderId="3" xfId="0" applyFont="1" applyFill="1" applyBorder="1"/>
    <xf numFmtId="2" fontId="2" fillId="0" borderId="5" xfId="0" applyNumberFormat="1" applyFont="1" applyFill="1" applyBorder="1"/>
    <xf numFmtId="2" fontId="2" fillId="0" borderId="6" xfId="0" applyNumberFormat="1" applyFont="1" applyFill="1" applyBorder="1"/>
    <xf numFmtId="2" fontId="2" fillId="0" borderId="8" xfId="0" applyNumberFormat="1" applyFont="1" applyFill="1" applyBorder="1"/>
    <xf numFmtId="2" fontId="2" fillId="0" borderId="0" xfId="0" applyNumberFormat="1" applyFont="1" applyFill="1" applyBorder="1"/>
    <xf numFmtId="1" fontId="2" fillId="0" borderId="5" xfId="0" applyNumberFormat="1" applyFont="1" applyFill="1" applyBorder="1" applyAlignment="1">
      <alignment horizontal="right" vertical="center"/>
    </xf>
    <xf numFmtId="1" fontId="2" fillId="0" borderId="8" xfId="0" applyNumberFormat="1" applyFont="1" applyFill="1" applyBorder="1" applyAlignment="1">
      <alignment horizontal="right" vertical="center"/>
    </xf>
    <xf numFmtId="1" fontId="2" fillId="0" borderId="10" xfId="0" applyNumberFormat="1" applyFont="1" applyFill="1" applyBorder="1" applyAlignment="1">
      <alignment horizontal="right" vertical="center"/>
    </xf>
    <xf numFmtId="0" fontId="2" fillId="0" borderId="10" xfId="0" applyFont="1" applyFill="1" applyBorder="1" applyAlignment="1">
      <alignment horizontal="right" vertical="center"/>
    </xf>
    <xf numFmtId="0" fontId="2" fillId="0" borderId="1" xfId="0" applyFont="1" applyFill="1" applyBorder="1" applyAlignment="1">
      <alignment horizontal="right" vertical="center"/>
    </xf>
    <xf numFmtId="0" fontId="2" fillId="0" borderId="11" xfId="0" applyFont="1" applyFill="1" applyBorder="1" applyAlignment="1">
      <alignment horizontal="right" vertical="center"/>
    </xf>
    <xf numFmtId="2" fontId="2" fillId="0" borderId="5" xfId="0" applyNumberFormat="1" applyFont="1" applyBorder="1"/>
    <xf numFmtId="2" fontId="2" fillId="0" borderId="6" xfId="0" applyNumberFormat="1" applyFont="1" applyBorder="1"/>
    <xf numFmtId="2" fontId="2" fillId="0" borderId="8" xfId="0" applyNumberFormat="1" applyFont="1" applyBorder="1"/>
    <xf numFmtId="2" fontId="2" fillId="0" borderId="10" xfId="0" applyNumberFormat="1" applyFont="1" applyBorder="1"/>
    <xf numFmtId="2" fontId="2" fillId="0" borderId="1" xfId="0" applyNumberFormat="1" applyFont="1" applyBorder="1"/>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Border="1" applyAlignment="1">
      <alignment vertical="center"/>
    </xf>
    <xf numFmtId="0" fontId="8" fillId="0" borderId="0" xfId="0" applyFont="1" applyAlignment="1">
      <alignment vertical="center"/>
    </xf>
    <xf numFmtId="0" fontId="8"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2" fillId="0" borderId="0" xfId="0" applyFont="1" applyAlignment="1">
      <alignment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4" xfId="0" applyFont="1" applyFill="1" applyBorder="1" applyAlignment="1">
      <alignment vertical="center"/>
    </xf>
    <xf numFmtId="0" fontId="2" fillId="0" borderId="7" xfId="0" applyFont="1" applyFill="1" applyBorder="1" applyAlignment="1">
      <alignment horizontal="right" vertical="center"/>
    </xf>
    <xf numFmtId="2" fontId="2" fillId="0" borderId="10" xfId="0" applyNumberFormat="1" applyFont="1" applyBorder="1" applyAlignment="1">
      <alignment horizontal="right" vertical="center"/>
    </xf>
    <xf numFmtId="1" fontId="2" fillId="0" borderId="10" xfId="0" applyNumberFormat="1" applyFont="1" applyBorder="1" applyAlignment="1">
      <alignment horizontal="right" vertical="center"/>
    </xf>
    <xf numFmtId="1" fontId="2" fillId="0" borderId="1" xfId="0" applyNumberFormat="1" applyFont="1" applyBorder="1" applyAlignment="1">
      <alignment horizontal="right" vertical="center"/>
    </xf>
    <xf numFmtId="1" fontId="2" fillId="0" borderId="11" xfId="0" applyNumberFormat="1" applyFont="1" applyBorder="1" applyAlignment="1">
      <alignment horizontal="right" vertical="center"/>
    </xf>
    <xf numFmtId="165" fontId="2" fillId="0" borderId="0" xfId="0" applyNumberFormat="1" applyFont="1" applyBorder="1"/>
    <xf numFmtId="165" fontId="2" fillId="0" borderId="9" xfId="0" applyNumberFormat="1" applyFont="1" applyBorder="1"/>
    <xf numFmtId="165" fontId="2" fillId="0" borderId="0" xfId="0" applyNumberFormat="1" applyFont="1" applyFill="1" applyBorder="1" applyAlignment="1">
      <alignment horizontal="right" vertical="center"/>
    </xf>
    <xf numFmtId="165" fontId="2" fillId="0" borderId="1" xfId="0" applyNumberFormat="1" applyFont="1" applyFill="1" applyBorder="1" applyAlignment="1">
      <alignment horizontal="right" vertical="center"/>
    </xf>
    <xf numFmtId="164" fontId="2" fillId="0" borderId="0" xfId="0" applyNumberFormat="1" applyFont="1" applyFill="1" applyBorder="1" applyAlignment="1">
      <alignment horizontal="right" vertical="center"/>
    </xf>
    <xf numFmtId="164" fontId="2" fillId="0" borderId="1" xfId="0" applyNumberFormat="1" applyFont="1" applyFill="1" applyBorder="1" applyAlignment="1">
      <alignment horizontal="right" vertical="center"/>
    </xf>
    <xf numFmtId="0" fontId="2" fillId="0" borderId="12" xfId="0" applyFont="1" applyFill="1" applyBorder="1" applyAlignment="1">
      <alignment horizontal="center" vertical="center"/>
    </xf>
    <xf numFmtId="2" fontId="9" fillId="0" borderId="3" xfId="0" applyNumberFormat="1" applyFont="1" applyFill="1" applyBorder="1" applyAlignment="1">
      <alignment horizontal="right"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Alignment="1">
      <alignment vertical="center"/>
    </xf>
    <xf numFmtId="2" fontId="2" fillId="0" borderId="15" xfId="0" applyNumberFormat="1" applyFont="1" applyFill="1" applyBorder="1" applyAlignment="1">
      <alignment horizontal="center" vertical="center"/>
    </xf>
    <xf numFmtId="2" fontId="2" fillId="0" borderId="5" xfId="0" applyNumberFormat="1" applyFont="1" applyFill="1" applyBorder="1" applyAlignment="1">
      <alignment vertical="center"/>
    </xf>
    <xf numFmtId="2" fontId="2" fillId="0" borderId="13" xfId="0" applyNumberFormat="1" applyFont="1" applyFill="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wrapText="1"/>
    </xf>
    <xf numFmtId="2" fontId="2" fillId="0" borderId="5"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10" xfId="0" applyNumberFormat="1" applyFont="1" applyFill="1" applyBorder="1" applyAlignment="1">
      <alignment horizontal="left" vertic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2" fontId="2" fillId="0" borderId="13" xfId="0" applyNumberFormat="1" applyFont="1" applyFill="1" applyBorder="1" applyAlignment="1">
      <alignment horizontal="center" vertical="center"/>
    </xf>
    <xf numFmtId="2" fontId="2" fillId="0" borderId="14" xfId="0" applyNumberFormat="1" applyFont="1" applyFill="1" applyBorder="1" applyAlignment="1">
      <alignment horizontal="center" vertical="center"/>
    </xf>
    <xf numFmtId="2" fontId="2" fillId="0" borderId="15" xfId="0" applyNumberFormat="1" applyFont="1" applyFill="1" applyBorder="1" applyAlignment="1">
      <alignment horizontal="center" vertical="center"/>
    </xf>
    <xf numFmtId="2" fontId="13" fillId="0" borderId="13" xfId="0" applyNumberFormat="1" applyFont="1" applyFill="1" applyBorder="1" applyAlignment="1">
      <alignment horizontal="center" vertical="center"/>
    </xf>
    <xf numFmtId="2" fontId="13" fillId="0" borderId="14" xfId="0" applyNumberFormat="1" applyFont="1" applyFill="1" applyBorder="1" applyAlignment="1">
      <alignment horizontal="center" vertical="center"/>
    </xf>
    <xf numFmtId="2" fontId="13" fillId="0" borderId="1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2">
    <cellStyle name="Обычный" xfId="0" builtinId="0"/>
    <cellStyle name="Обычный 3" xfId="1"/>
  </cellStyles>
  <dxfs count="0"/>
  <tableStyles count="0" defaultTableStyle="TableStyleMedium2" defaultPivotStyle="PivotStyleLight16"/>
  <colors>
    <mruColors>
      <color rgb="FF0000FF"/>
      <color rgb="FF00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rgbClr val="0000FF"/>
              </a:solidFill>
              <a:ln w="9525">
                <a:solidFill>
                  <a:schemeClr val="tx1"/>
                </a:solidFill>
              </a:ln>
              <a:effectLst/>
            </c:spPr>
          </c:marker>
          <c:trendline>
            <c:spPr>
              <a:ln w="19050" cap="rnd">
                <a:solidFill>
                  <a:schemeClr val="accent1"/>
                </a:solidFill>
                <a:prstDash val="sysDot"/>
              </a:ln>
              <a:effectLst/>
            </c:spPr>
            <c:trendlineType val="linear"/>
            <c:dispRSqr val="1"/>
            <c:dispEq val="1"/>
            <c:trendlineLbl>
              <c:layout>
                <c:manualLayout>
                  <c:x val="-0.21081952004321608"/>
                  <c:y val="0.47943095654709827"/>
                </c:manualLayout>
              </c:layout>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1" u="none" strike="noStrike" kern="1200" baseline="0">
                        <a:solidFill>
                          <a:srgbClr val="0000FF"/>
                        </a:solidFill>
                        <a:latin typeface="Arial" panose="020B0604020202020204" pitchFamily="34" charset="0"/>
                        <a:ea typeface="+mn-ea"/>
                        <a:cs typeface="Arial" panose="020B0604020202020204" pitchFamily="34" charset="0"/>
                      </a:defRPr>
                    </a:pPr>
                    <a:r>
                      <a:rPr lang="en-US" sz="1100" b="1" i="1" baseline="0">
                        <a:solidFill>
                          <a:srgbClr val="0000FF"/>
                        </a:solidFill>
                        <a:latin typeface="Arial" panose="020B0604020202020204" pitchFamily="34" charset="0"/>
                        <a:cs typeface="Arial" panose="020B0604020202020204" pitchFamily="34" charset="0"/>
                      </a:rPr>
                      <a:t>FeO = 10.545*</a:t>
                    </a:r>
                    <a:r>
                      <a:rPr lang="en-US" sz="1100">
                        <a:effectLst/>
                        <a:latin typeface="Arial" panose="020B0604020202020204" pitchFamily="34" charset="0"/>
                        <a:cs typeface="Arial" panose="020B0604020202020204" pitchFamily="34" charset="0"/>
                      </a:rPr>
                      <a:t>CaO/Al</a:t>
                    </a:r>
                    <a:r>
                      <a:rPr lang="en-US" sz="1100" baseline="-25000">
                        <a:effectLst/>
                        <a:latin typeface="Arial" panose="020B0604020202020204" pitchFamily="34" charset="0"/>
                        <a:cs typeface="Arial" panose="020B0604020202020204" pitchFamily="34" charset="0"/>
                      </a:rPr>
                      <a:t>2</a:t>
                    </a:r>
                    <a:r>
                      <a:rPr lang="en-US" sz="1100">
                        <a:effectLst/>
                        <a:latin typeface="Arial" panose="020B0604020202020204" pitchFamily="34" charset="0"/>
                        <a:cs typeface="Arial" panose="020B0604020202020204" pitchFamily="34" charset="0"/>
                      </a:rPr>
                      <a:t>O</a:t>
                    </a:r>
                    <a:r>
                      <a:rPr lang="en-US" sz="1100" baseline="-25000">
                        <a:effectLst/>
                        <a:latin typeface="Arial" panose="020B0604020202020204" pitchFamily="34" charset="0"/>
                        <a:cs typeface="Arial" panose="020B0604020202020204" pitchFamily="34" charset="0"/>
                      </a:rPr>
                      <a:t>3</a:t>
                    </a:r>
                    <a:r>
                      <a:rPr lang="en-US" sz="1100" b="1" i="1" baseline="0">
                        <a:solidFill>
                          <a:srgbClr val="0000FF"/>
                        </a:solidFill>
                        <a:latin typeface="Arial" panose="020B0604020202020204" pitchFamily="34" charset="0"/>
                        <a:cs typeface="Arial" panose="020B0604020202020204" pitchFamily="34" charset="0"/>
                      </a:rPr>
                      <a:t> + 1.8962</a:t>
                    </a:r>
                    <a:br>
                      <a:rPr lang="en-US" sz="1100" b="1" i="1" baseline="0">
                        <a:solidFill>
                          <a:srgbClr val="0000FF"/>
                        </a:solidFill>
                        <a:latin typeface="Arial" panose="020B0604020202020204" pitchFamily="34" charset="0"/>
                        <a:cs typeface="Arial" panose="020B0604020202020204" pitchFamily="34" charset="0"/>
                      </a:rPr>
                    </a:br>
                    <a:endParaRPr lang="en-US" sz="1100" b="1" i="1" baseline="0">
                      <a:solidFill>
                        <a:srgbClr val="0000FF"/>
                      </a:solidFill>
                      <a:latin typeface="Arial" panose="020B0604020202020204" pitchFamily="34" charset="0"/>
                      <a:cs typeface="Arial" panose="020B0604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100" b="1" i="1" u="none" strike="noStrike" kern="1200" baseline="0">
                        <a:solidFill>
                          <a:srgbClr val="0000FF"/>
                        </a:solidFill>
                        <a:latin typeface="Arial" panose="020B0604020202020204" pitchFamily="34" charset="0"/>
                        <a:ea typeface="+mn-ea"/>
                        <a:cs typeface="Arial" panose="020B0604020202020204" pitchFamily="34" charset="0"/>
                      </a:defRPr>
                    </a:pPr>
                    <a:r>
                      <a:rPr lang="en-US" sz="1100" b="1" i="1" baseline="0">
                        <a:solidFill>
                          <a:srgbClr val="0000FF"/>
                        </a:solidFill>
                        <a:latin typeface="Arial" panose="020B0604020202020204" pitchFamily="34" charset="0"/>
                        <a:cs typeface="Arial" panose="020B0604020202020204" pitchFamily="34" charset="0"/>
                      </a:rPr>
                      <a:t>R² = 0.6348</a:t>
                    </a:r>
                    <a:endParaRPr lang="en-US" sz="1100" b="1" i="1">
                      <a:solidFill>
                        <a:srgbClr val="0000FF"/>
                      </a:solidFill>
                      <a:latin typeface="Arial" panose="020B0604020202020204" pitchFamily="34" charset="0"/>
                      <a:cs typeface="Arial" panose="020B0604020202020204" pitchFamily="34" charset="0"/>
                    </a:endParaRPr>
                  </a:p>
                </c:rich>
              </c:tx>
              <c:numFmt formatCode="General" sourceLinked="0"/>
              <c:spPr>
                <a:noFill/>
                <a:ln>
                  <a:noFill/>
                </a:ln>
                <a:effectLst/>
              </c:spPr>
            </c:trendlineLbl>
          </c:trendline>
          <c:xVal>
            <c:numRef>
              <c:f>'Fig. S1'!$F$4:$F$72</c:f>
              <c:numCache>
                <c:formatCode>0.00</c:formatCode>
                <c:ptCount val="69"/>
                <c:pt idx="0">
                  <c:v>0.58272110136423305</c:v>
                </c:pt>
                <c:pt idx="1">
                  <c:v>0.56653831695039292</c:v>
                </c:pt>
                <c:pt idx="2">
                  <c:v>0.69812291359693723</c:v>
                </c:pt>
                <c:pt idx="3">
                  <c:v>0.73185186079956299</c:v>
                </c:pt>
                <c:pt idx="4">
                  <c:v>0.53991191088690016</c:v>
                </c:pt>
                <c:pt idx="5">
                  <c:v>0.68827482318361333</c:v>
                </c:pt>
                <c:pt idx="6">
                  <c:v>0.56075913130360966</c:v>
                </c:pt>
                <c:pt idx="7">
                  <c:v>0.70863959747282645</c:v>
                </c:pt>
                <c:pt idx="8">
                  <c:v>0.63115000036005275</c:v>
                </c:pt>
                <c:pt idx="9">
                  <c:v>0.51322402476392448</c:v>
                </c:pt>
                <c:pt idx="10">
                  <c:v>0.70605553017613332</c:v>
                </c:pt>
                <c:pt idx="11">
                  <c:v>0.74394634033502771</c:v>
                </c:pt>
                <c:pt idx="12">
                  <c:v>0.68382880606049268</c:v>
                </c:pt>
                <c:pt idx="13">
                  <c:v>0.71445532463420691</c:v>
                </c:pt>
                <c:pt idx="14">
                  <c:v>0.71638668381228565</c:v>
                </c:pt>
                <c:pt idx="15">
                  <c:v>0.51464907534158544</c:v>
                </c:pt>
                <c:pt idx="16">
                  <c:v>0.67794860283426195</c:v>
                </c:pt>
                <c:pt idx="17">
                  <c:v>0.6791805217636302</c:v>
                </c:pt>
                <c:pt idx="18">
                  <c:v>0.74454255352550469</c:v>
                </c:pt>
                <c:pt idx="19">
                  <c:v>0.6496615836377202</c:v>
                </c:pt>
                <c:pt idx="20">
                  <c:v>0.65447798022868731</c:v>
                </c:pt>
                <c:pt idx="21">
                  <c:v>0.6808281680743713</c:v>
                </c:pt>
                <c:pt idx="22">
                  <c:v>0.5658640226628896</c:v>
                </c:pt>
                <c:pt idx="23">
                  <c:v>0.48908785674314492</c:v>
                </c:pt>
                <c:pt idx="24">
                  <c:v>0.52435897435897438</c:v>
                </c:pt>
                <c:pt idx="25">
                  <c:v>0.6411318150448585</c:v>
                </c:pt>
                <c:pt idx="26">
                  <c:v>0.34764705882352942</c:v>
                </c:pt>
                <c:pt idx="27">
                  <c:v>0.68975468975468979</c:v>
                </c:pt>
                <c:pt idx="28">
                  <c:v>0.69462365591397845</c:v>
                </c:pt>
                <c:pt idx="29">
                  <c:v>0.65345869711215576</c:v>
                </c:pt>
                <c:pt idx="30">
                  <c:v>0.62402088772845954</c:v>
                </c:pt>
                <c:pt idx="31">
                  <c:v>0.68339222614840989</c:v>
                </c:pt>
                <c:pt idx="32">
                  <c:v>0.68382352941176472</c:v>
                </c:pt>
                <c:pt idx="33">
                  <c:v>0.68902865129280222</c:v>
                </c:pt>
                <c:pt idx="34">
                  <c:v>0.67955024595924096</c:v>
                </c:pt>
                <c:pt idx="35">
                  <c:v>0.71009305654974941</c:v>
                </c:pt>
                <c:pt idx="36">
                  <c:v>0.72916666666666674</c:v>
                </c:pt>
                <c:pt idx="37">
                  <c:v>0.65169270833333337</c:v>
                </c:pt>
                <c:pt idx="38">
                  <c:v>0.69160702667534169</c:v>
                </c:pt>
                <c:pt idx="39">
                  <c:v>0.6972413793103448</c:v>
                </c:pt>
                <c:pt idx="40">
                  <c:v>0.72878897751994209</c:v>
                </c:pt>
                <c:pt idx="41">
                  <c:v>0.65543071161048694</c:v>
                </c:pt>
                <c:pt idx="42">
                  <c:v>0.66332378223495692</c:v>
                </c:pt>
                <c:pt idx="43">
                  <c:v>0.63786897048236135</c:v>
                </c:pt>
                <c:pt idx="44">
                  <c:v>0.55160142348754448</c:v>
                </c:pt>
                <c:pt idx="45">
                  <c:v>0.54923717059639388</c:v>
                </c:pt>
                <c:pt idx="46">
                  <c:v>0.65529010238907848</c:v>
                </c:pt>
                <c:pt idx="47">
                  <c:v>0.66779431664411359</c:v>
                </c:pt>
                <c:pt idx="48">
                  <c:v>0.55783212161268991</c:v>
                </c:pt>
                <c:pt idx="49">
                  <c:v>0.62859007832898173</c:v>
                </c:pt>
                <c:pt idx="50">
                  <c:v>0.5920104780615586</c:v>
                </c:pt>
                <c:pt idx="51">
                  <c:v>0.66452074391988547</c:v>
                </c:pt>
                <c:pt idx="52">
                  <c:v>0.51671924290220816</c:v>
                </c:pt>
                <c:pt idx="53">
                  <c:v>0.67773851590106005</c:v>
                </c:pt>
                <c:pt idx="54">
                  <c:v>0.70049680624556421</c:v>
                </c:pt>
                <c:pt idx="55">
                  <c:v>0.53114065780265918</c:v>
                </c:pt>
                <c:pt idx="56">
                  <c:v>0.64622641509433965</c:v>
                </c:pt>
                <c:pt idx="57">
                  <c:v>0.70386266094420602</c:v>
                </c:pt>
                <c:pt idx="58">
                  <c:v>0.64174031271244047</c:v>
                </c:pt>
                <c:pt idx="59">
                  <c:v>0.46707692307692306</c:v>
                </c:pt>
                <c:pt idx="60">
                  <c:v>0.61607761607761613</c:v>
                </c:pt>
                <c:pt idx="61">
                  <c:v>0.52161587526576902</c:v>
                </c:pt>
                <c:pt idx="62">
                  <c:v>0.6184615384615384</c:v>
                </c:pt>
                <c:pt idx="63">
                  <c:v>0.53148788927335644</c:v>
                </c:pt>
                <c:pt idx="64">
                  <c:v>0.59297983569828228</c:v>
                </c:pt>
                <c:pt idx="65">
                  <c:v>0.72614712308812823</c:v>
                </c:pt>
                <c:pt idx="66">
                  <c:v>0.59961190168175937</c:v>
                </c:pt>
                <c:pt idx="67">
                  <c:v>0.63739188290086501</c:v>
                </c:pt>
                <c:pt idx="68">
                  <c:v>0.70144356955380571</c:v>
                </c:pt>
              </c:numCache>
            </c:numRef>
          </c:xVal>
          <c:yVal>
            <c:numRef>
              <c:f>'Fig. S1'!$G$4:$G$72</c:f>
              <c:numCache>
                <c:formatCode>0.00</c:formatCode>
                <c:ptCount val="69"/>
                <c:pt idx="0">
                  <c:v>7.3710227799786106</c:v>
                </c:pt>
                <c:pt idx="1">
                  <c:v>8.7367610506436453</c:v>
                </c:pt>
                <c:pt idx="2">
                  <c:v>10.266913231842928</c:v>
                </c:pt>
                <c:pt idx="3">
                  <c:v>10.247435699689214</c:v>
                </c:pt>
                <c:pt idx="4">
                  <c:v>7.9339206056660423</c:v>
                </c:pt>
                <c:pt idx="6">
                  <c:v>8.2867408577648725</c:v>
                </c:pt>
                <c:pt idx="7">
                  <c:v>10.322626396690925</c:v>
                </c:pt>
                <c:pt idx="8">
                  <c:v>8.9149726843927564</c:v>
                </c:pt>
                <c:pt idx="10">
                  <c:v>9.2358449357509347</c:v>
                </c:pt>
                <c:pt idx="11">
                  <c:v>9.7740174159930557</c:v>
                </c:pt>
                <c:pt idx="12">
                  <c:v>10.404060541439614</c:v>
                </c:pt>
                <c:pt idx="13">
                  <c:v>9.3696736331085457</c:v>
                </c:pt>
                <c:pt idx="14">
                  <c:v>9.1663322790843473</c:v>
                </c:pt>
                <c:pt idx="15">
                  <c:v>7.8230120678364532</c:v>
                </c:pt>
                <c:pt idx="16">
                  <c:v>9.9554986684699518</c:v>
                </c:pt>
                <c:pt idx="17">
                  <c:v>10.279437136980851</c:v>
                </c:pt>
                <c:pt idx="18">
                  <c:v>9.3592048522694835</c:v>
                </c:pt>
                <c:pt idx="19">
                  <c:v>9.8053547699118866</c:v>
                </c:pt>
                <c:pt idx="20">
                  <c:v>9.1405204766097317</c:v>
                </c:pt>
                <c:pt idx="21">
                  <c:v>9.355981637558024</c:v>
                </c:pt>
                <c:pt idx="22">
                  <c:v>6.79</c:v>
                </c:pt>
                <c:pt idx="24">
                  <c:v>7.41</c:v>
                </c:pt>
                <c:pt idx="25">
                  <c:v>8.6300000000000008</c:v>
                </c:pt>
                <c:pt idx="27">
                  <c:v>9.1</c:v>
                </c:pt>
                <c:pt idx="28">
                  <c:v>8.9700000000000006</c:v>
                </c:pt>
                <c:pt idx="29">
                  <c:v>8.8800000000000008</c:v>
                </c:pt>
                <c:pt idx="30">
                  <c:v>8.74</c:v>
                </c:pt>
                <c:pt idx="31">
                  <c:v>8.85</c:v>
                </c:pt>
                <c:pt idx="32">
                  <c:v>8.7799999999999994</c:v>
                </c:pt>
                <c:pt idx="33">
                  <c:v>9.42</c:v>
                </c:pt>
                <c:pt idx="34">
                  <c:v>9.41</c:v>
                </c:pt>
                <c:pt idx="35">
                  <c:v>9.65</c:v>
                </c:pt>
                <c:pt idx="36">
                  <c:v>9.5</c:v>
                </c:pt>
                <c:pt idx="37">
                  <c:v>8.9</c:v>
                </c:pt>
                <c:pt idx="38">
                  <c:v>8.92</c:v>
                </c:pt>
                <c:pt idx="39">
                  <c:v>8.51</c:v>
                </c:pt>
                <c:pt idx="40">
                  <c:v>9.4</c:v>
                </c:pt>
                <c:pt idx="41">
                  <c:v>8.9301862616301051</c:v>
                </c:pt>
                <c:pt idx="42">
                  <c:v>8.7992585527381362</c:v>
                </c:pt>
                <c:pt idx="43">
                  <c:v>8.6070880198679056</c:v>
                </c:pt>
                <c:pt idx="44">
                  <c:v>6.6851213849946909</c:v>
                </c:pt>
                <c:pt idx="45">
                  <c:v>6.9829879244875546</c:v>
                </c:pt>
                <c:pt idx="46">
                  <c:v>8.0713373045152697</c:v>
                </c:pt>
                <c:pt idx="47">
                  <c:v>8.9801500890816488</c:v>
                </c:pt>
                <c:pt idx="48">
                  <c:v>7.9543614015512807</c:v>
                </c:pt>
                <c:pt idx="49">
                  <c:v>8.2602983785340225</c:v>
                </c:pt>
                <c:pt idx="50">
                  <c:v>8.5482390627530727</c:v>
                </c:pt>
                <c:pt idx="51">
                  <c:v>8.6022279410441449</c:v>
                </c:pt>
                <c:pt idx="52">
                  <c:v>7.6124318390411583</c:v>
                </c:pt>
                <c:pt idx="53">
                  <c:v>8.4312631597890828</c:v>
                </c:pt>
                <c:pt idx="54">
                  <c:v>8.4492594525527753</c:v>
                </c:pt>
                <c:pt idx="55">
                  <c:v>7.126531934421509</c:v>
                </c:pt>
                <c:pt idx="56">
                  <c:v>8.6112260874259903</c:v>
                </c:pt>
                <c:pt idx="57">
                  <c:v>8.2602983785340225</c:v>
                </c:pt>
                <c:pt idx="58">
                  <c:v>8.9441575035542673</c:v>
                </c:pt>
                <c:pt idx="60">
                  <c:v>8.2872928176795586</c:v>
                </c:pt>
                <c:pt idx="61">
                  <c:v>7.6394262781866935</c:v>
                </c:pt>
                <c:pt idx="62">
                  <c:v>7.8733780841146723</c:v>
                </c:pt>
                <c:pt idx="63">
                  <c:v>7.2615041301491896</c:v>
                </c:pt>
                <c:pt idx="64">
                  <c:v>7.6394262781866935</c:v>
                </c:pt>
                <c:pt idx="65">
                  <c:v>8.5482390627530727</c:v>
                </c:pt>
                <c:pt idx="66">
                  <c:v>8.3772742814980123</c:v>
                </c:pt>
                <c:pt idx="67">
                  <c:v>8.5662353555167634</c:v>
                </c:pt>
                <c:pt idx="68">
                  <c:v>9.1781093094822452</c:v>
                </c:pt>
              </c:numCache>
            </c:numRef>
          </c:yVal>
          <c:smooth val="0"/>
          <c:extLst xmlns:c16r2="http://schemas.microsoft.com/office/drawing/2015/06/chart">
            <c:ext xmlns:c16="http://schemas.microsoft.com/office/drawing/2014/chart" uri="{C3380CC4-5D6E-409C-BE32-E72D297353CC}">
              <c16:uniqueId val="{00000000-7C20-412C-9DBC-E6A041D18D8C}"/>
            </c:ext>
          </c:extLst>
        </c:ser>
        <c:dLbls>
          <c:showLegendKey val="0"/>
          <c:showVal val="0"/>
          <c:showCatName val="0"/>
          <c:showSerName val="0"/>
          <c:showPercent val="0"/>
          <c:showBubbleSize val="0"/>
        </c:dLbls>
        <c:axId val="137415680"/>
        <c:axId val="138543872"/>
      </c:scatterChart>
      <c:valAx>
        <c:axId val="137415680"/>
        <c:scaling>
          <c:orientation val="minMax"/>
        </c:scaling>
        <c:delete val="0"/>
        <c:axPos val="b"/>
        <c:numFmt formatCode="General"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38543872"/>
        <c:crosses val="autoZero"/>
        <c:crossBetween val="midCat"/>
      </c:valAx>
      <c:valAx>
        <c:axId val="138543872"/>
        <c:scaling>
          <c:orientation val="minMax"/>
        </c:scaling>
        <c:delete val="0"/>
        <c:axPos val="l"/>
        <c:numFmt formatCode="General"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37415680"/>
        <c:crosses val="autoZero"/>
        <c:crossBetween val="midCat"/>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533400</xdr:colOff>
      <xdr:row>3</xdr:row>
      <xdr:rowOff>142875</xdr:rowOff>
    </xdr:from>
    <xdr:to>
      <xdr:col>14</xdr:col>
      <xdr:colOff>523875</xdr:colOff>
      <xdr:row>20</xdr:row>
      <xdr:rowOff>133350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3"/>
  <sheetViews>
    <sheetView tabSelected="1" zoomScaleNormal="100" workbookViewId="0">
      <selection activeCell="J19" sqref="J19"/>
    </sheetView>
  </sheetViews>
  <sheetFormatPr defaultRowHeight="15" x14ac:dyDescent="0.25"/>
  <cols>
    <col min="1" max="1" width="9.140625" style="172" customWidth="1"/>
    <col min="2" max="2" width="10.7109375" style="128" customWidth="1"/>
    <col min="3" max="5" width="9.140625" style="127"/>
    <col min="6" max="6" width="10.28515625" style="127" customWidth="1"/>
    <col min="7" max="7" width="11.85546875" customWidth="1"/>
  </cols>
  <sheetData>
    <row r="2" spans="1:7" x14ac:dyDescent="0.25">
      <c r="A2" s="205" t="s">
        <v>349</v>
      </c>
      <c r="B2" s="205" t="s">
        <v>72</v>
      </c>
      <c r="C2" s="202" t="s">
        <v>397</v>
      </c>
      <c r="D2" s="203"/>
      <c r="E2" s="204"/>
      <c r="F2" s="202" t="s">
        <v>387</v>
      </c>
      <c r="G2" s="204"/>
    </row>
    <row r="3" spans="1:7" s="75" customFormat="1" ht="15.75" x14ac:dyDescent="0.25">
      <c r="A3" s="206"/>
      <c r="B3" s="206"/>
      <c r="C3" s="51" t="s">
        <v>59</v>
      </c>
      <c r="D3" s="51" t="s">
        <v>2</v>
      </c>
      <c r="E3" s="52" t="s">
        <v>348</v>
      </c>
      <c r="F3" s="124" t="s">
        <v>386</v>
      </c>
      <c r="G3" s="52" t="s">
        <v>388</v>
      </c>
    </row>
    <row r="4" spans="1:7" s="65" customFormat="1" ht="12.75" x14ac:dyDescent="0.2">
      <c r="A4" s="199" t="s">
        <v>347</v>
      </c>
      <c r="B4" s="129" t="s">
        <v>31</v>
      </c>
      <c r="C4" s="64">
        <v>13.516158982070159</v>
      </c>
      <c r="D4" s="64">
        <v>7.8761510482459949</v>
      </c>
      <c r="E4" s="126">
        <v>7.3710227799786106</v>
      </c>
      <c r="F4" s="7">
        <f>D4/C4</f>
        <v>0.58272110136423305</v>
      </c>
      <c r="G4" s="126">
        <f>E4</f>
        <v>7.3710227799786106</v>
      </c>
    </row>
    <row r="5" spans="1:7" s="65" customFormat="1" ht="12.75" x14ac:dyDescent="0.2">
      <c r="A5" s="200"/>
      <c r="B5" s="4" t="s">
        <v>32</v>
      </c>
      <c r="C5" s="7">
        <v>13.561794033457252</v>
      </c>
      <c r="D5" s="7">
        <v>7.6832759665427526</v>
      </c>
      <c r="E5" s="8">
        <v>8.7367610506436453</v>
      </c>
      <c r="F5" s="7">
        <f t="shared" ref="F5:F68" si="0">D5/C5</f>
        <v>0.56653831695039292</v>
      </c>
      <c r="G5" s="8">
        <f t="shared" ref="G5:G8" si="1">E5</f>
        <v>8.7367610506436453</v>
      </c>
    </row>
    <row r="6" spans="1:7" s="65" customFormat="1" ht="12.75" x14ac:dyDescent="0.2">
      <c r="A6" s="200"/>
      <c r="B6" s="4" t="s">
        <v>33</v>
      </c>
      <c r="C6" s="7">
        <v>12.841924667221136</v>
      </c>
      <c r="D6" s="7">
        <v>8.9652418648727981</v>
      </c>
      <c r="E6" s="8">
        <v>10.266913231842928</v>
      </c>
      <c r="F6" s="7">
        <f t="shared" si="0"/>
        <v>0.69812291359693723</v>
      </c>
      <c r="G6" s="8">
        <f t="shared" si="1"/>
        <v>10.266913231842928</v>
      </c>
    </row>
    <row r="7" spans="1:7" s="65" customFormat="1" ht="12.75" x14ac:dyDescent="0.2">
      <c r="A7" s="200"/>
      <c r="B7" s="4" t="s">
        <v>34</v>
      </c>
      <c r="C7" s="7">
        <v>15.072645876206895</v>
      </c>
      <c r="D7" s="7">
        <v>11.030943931674877</v>
      </c>
      <c r="E7" s="8">
        <v>10.247435699689214</v>
      </c>
      <c r="F7" s="7">
        <f t="shared" si="0"/>
        <v>0.73185186079956299</v>
      </c>
      <c r="G7" s="8">
        <f t="shared" si="1"/>
        <v>10.247435699689214</v>
      </c>
    </row>
    <row r="8" spans="1:7" s="65" customFormat="1" ht="12.75" x14ac:dyDescent="0.2">
      <c r="A8" s="200"/>
      <c r="B8" s="4" t="s">
        <v>35</v>
      </c>
      <c r="C8" s="7">
        <v>16.887489556081082</v>
      </c>
      <c r="D8" s="7">
        <v>9.1177567563063064</v>
      </c>
      <c r="E8" s="8">
        <v>7.9339206056660423</v>
      </c>
      <c r="F8" s="7">
        <f t="shared" si="0"/>
        <v>0.53991191088690016</v>
      </c>
      <c r="G8" s="8">
        <f t="shared" si="1"/>
        <v>7.9339206056660423</v>
      </c>
    </row>
    <row r="9" spans="1:7" s="65" customFormat="1" ht="12.75" x14ac:dyDescent="0.2">
      <c r="A9" s="200"/>
      <c r="B9" s="4" t="s">
        <v>36</v>
      </c>
      <c r="C9" s="7">
        <v>13.809468397335428</v>
      </c>
      <c r="D9" s="7">
        <v>9.5047094194357378</v>
      </c>
      <c r="E9" s="8">
        <v>11.518975026364005</v>
      </c>
      <c r="F9" s="7">
        <f t="shared" si="0"/>
        <v>0.68827482318361333</v>
      </c>
      <c r="G9" s="8"/>
    </row>
    <row r="10" spans="1:7" s="65" customFormat="1" ht="12.75" x14ac:dyDescent="0.2">
      <c r="A10" s="200"/>
      <c r="B10" s="4" t="s">
        <v>37</v>
      </c>
      <c r="C10" s="7">
        <v>16.157702050657882</v>
      </c>
      <c r="D10" s="7">
        <v>9.0605789657894658</v>
      </c>
      <c r="E10" s="8">
        <v>8.2867408577648725</v>
      </c>
      <c r="F10" s="7">
        <f t="shared" si="0"/>
        <v>0.56075913130360966</v>
      </c>
      <c r="G10" s="8">
        <f>E10</f>
        <v>8.2867408577648725</v>
      </c>
    </row>
    <row r="11" spans="1:7" s="65" customFormat="1" ht="12.75" x14ac:dyDescent="0.2">
      <c r="A11" s="200"/>
      <c r="B11" s="4" t="s">
        <v>38</v>
      </c>
      <c r="C11" s="7">
        <v>14.571699620502518</v>
      </c>
      <c r="D11" s="7">
        <v>10.326083353567842</v>
      </c>
      <c r="E11" s="8">
        <v>10.322626396690925</v>
      </c>
      <c r="F11" s="7">
        <f t="shared" si="0"/>
        <v>0.70863959747282645</v>
      </c>
      <c r="G11" s="8">
        <f t="shared" ref="G11:G12" si="2">E11</f>
        <v>10.322626396690925</v>
      </c>
    </row>
    <row r="12" spans="1:7" s="65" customFormat="1" ht="12.75" x14ac:dyDescent="0.2">
      <c r="A12" s="200"/>
      <c r="B12" s="4" t="s">
        <v>39</v>
      </c>
      <c r="C12" s="7">
        <v>12.667666592644832</v>
      </c>
      <c r="D12" s="7">
        <v>7.9951977745088136</v>
      </c>
      <c r="E12" s="8">
        <v>8.9149726843927564</v>
      </c>
      <c r="F12" s="7">
        <f t="shared" si="0"/>
        <v>0.63115000036005275</v>
      </c>
      <c r="G12" s="8">
        <f t="shared" si="2"/>
        <v>8.9149726843927564</v>
      </c>
    </row>
    <row r="13" spans="1:7" s="65" customFormat="1" ht="12.75" x14ac:dyDescent="0.2">
      <c r="A13" s="200"/>
      <c r="B13" s="4" t="s">
        <v>40</v>
      </c>
      <c r="C13" s="7">
        <v>16.816711215047615</v>
      </c>
      <c r="D13" s="7">
        <v>8.6307402130793633</v>
      </c>
      <c r="E13" s="8">
        <v>9.2279051676497481</v>
      </c>
      <c r="F13" s="7">
        <f t="shared" si="0"/>
        <v>0.51322402476392448</v>
      </c>
      <c r="G13" s="8"/>
    </row>
    <row r="14" spans="1:7" s="65" customFormat="1" ht="12.75" x14ac:dyDescent="0.2">
      <c r="A14" s="200"/>
      <c r="B14" s="4" t="s">
        <v>41</v>
      </c>
      <c r="C14" s="7">
        <v>13.95836898076924</v>
      </c>
      <c r="D14" s="7">
        <v>9.8553836111111188</v>
      </c>
      <c r="E14" s="8">
        <v>9.2358449357509347</v>
      </c>
      <c r="F14" s="7">
        <f t="shared" si="0"/>
        <v>0.70605553017613332</v>
      </c>
      <c r="G14" s="8">
        <f>E14</f>
        <v>9.2358449357509347</v>
      </c>
    </row>
    <row r="15" spans="1:7" s="65" customFormat="1" ht="12.75" x14ac:dyDescent="0.2">
      <c r="A15" s="200"/>
      <c r="B15" s="4" t="s">
        <v>42</v>
      </c>
      <c r="C15" s="7">
        <v>12.523539255464925</v>
      </c>
      <c r="D15" s="7">
        <v>9.3168411971451892</v>
      </c>
      <c r="E15" s="8">
        <v>9.7740174159930557</v>
      </c>
      <c r="F15" s="7">
        <f t="shared" si="0"/>
        <v>0.74394634033502771</v>
      </c>
      <c r="G15" s="8">
        <f t="shared" ref="G15:G25" si="3">E15</f>
        <v>9.7740174159930557</v>
      </c>
    </row>
    <row r="16" spans="1:7" s="65" customFormat="1" ht="12.75" x14ac:dyDescent="0.2">
      <c r="A16" s="200"/>
      <c r="B16" s="4" t="s">
        <v>43</v>
      </c>
      <c r="C16" s="7">
        <v>12.930309556696741</v>
      </c>
      <c r="D16" s="7">
        <v>8.8421181461485112</v>
      </c>
      <c r="E16" s="8">
        <v>10.404060541439614</v>
      </c>
      <c r="F16" s="7">
        <f t="shared" si="0"/>
        <v>0.68382880606049268</v>
      </c>
      <c r="G16" s="8">
        <f t="shared" si="3"/>
        <v>10.404060541439614</v>
      </c>
    </row>
    <row r="17" spans="1:15" s="65" customFormat="1" ht="12.75" x14ac:dyDescent="0.2">
      <c r="A17" s="200"/>
      <c r="B17" s="4" t="s">
        <v>44</v>
      </c>
      <c r="C17" s="7">
        <v>13.450968349476444</v>
      </c>
      <c r="D17" s="7">
        <v>9.6101159587696348</v>
      </c>
      <c r="E17" s="8">
        <v>9.3696736331085457</v>
      </c>
      <c r="F17" s="7">
        <f t="shared" si="0"/>
        <v>0.71445532463420691</v>
      </c>
      <c r="G17" s="8">
        <f t="shared" si="3"/>
        <v>9.3696736331085457</v>
      </c>
    </row>
    <row r="18" spans="1:15" s="65" customFormat="1" ht="12.75" x14ac:dyDescent="0.2">
      <c r="A18" s="200"/>
      <c r="B18" s="4" t="s">
        <v>45</v>
      </c>
      <c r="C18" s="7">
        <v>14.796593021253136</v>
      </c>
      <c r="D18" s="7">
        <v>10.600082206215543</v>
      </c>
      <c r="E18" s="8">
        <v>9.1663322790843473</v>
      </c>
      <c r="F18" s="7">
        <f t="shared" si="0"/>
        <v>0.71638668381228565</v>
      </c>
      <c r="G18" s="8">
        <f t="shared" si="3"/>
        <v>9.1663322790843473</v>
      </c>
    </row>
    <row r="19" spans="1:15" s="65" customFormat="1" ht="12.75" x14ac:dyDescent="0.2">
      <c r="A19" s="200"/>
      <c r="B19" s="4" t="s">
        <v>46</v>
      </c>
      <c r="C19" s="7">
        <v>15.032637441225461</v>
      </c>
      <c r="D19" s="7">
        <v>7.7365329590719805</v>
      </c>
      <c r="E19" s="8">
        <v>7.8230120678364532</v>
      </c>
      <c r="F19" s="7">
        <f t="shared" si="0"/>
        <v>0.51464907534158544</v>
      </c>
      <c r="G19" s="8">
        <f t="shared" si="3"/>
        <v>7.8230120678364532</v>
      </c>
    </row>
    <row r="20" spans="1:15" s="65" customFormat="1" ht="12.75" x14ac:dyDescent="0.2">
      <c r="A20" s="200"/>
      <c r="B20" s="4" t="s">
        <v>47</v>
      </c>
      <c r="C20" s="7">
        <v>13.961907523369574</v>
      </c>
      <c r="D20" s="7">
        <v>9.4654556983695723</v>
      </c>
      <c r="E20" s="8">
        <v>9.9554986684699518</v>
      </c>
      <c r="F20" s="7">
        <f t="shared" si="0"/>
        <v>0.67794860283426195</v>
      </c>
      <c r="G20" s="8">
        <f t="shared" si="3"/>
        <v>9.9554986684699518</v>
      </c>
    </row>
    <row r="21" spans="1:15" s="65" customFormat="1" ht="12.75" x14ac:dyDescent="0.2">
      <c r="A21" s="200"/>
      <c r="B21" s="4" t="s">
        <v>48</v>
      </c>
      <c r="C21" s="7">
        <v>13.519802430667548</v>
      </c>
      <c r="D21" s="7">
        <v>9.1823864690019814</v>
      </c>
      <c r="E21" s="8">
        <v>10.279437136980851</v>
      </c>
      <c r="F21" s="7">
        <f t="shared" si="0"/>
        <v>0.6791805217636302</v>
      </c>
      <c r="G21" s="8">
        <f t="shared" si="3"/>
        <v>10.279437136980851</v>
      </c>
    </row>
    <row r="22" spans="1:15" s="65" customFormat="1" ht="12.75" customHeight="1" x14ac:dyDescent="0.2">
      <c r="A22" s="200"/>
      <c r="B22" s="4" t="s">
        <v>49</v>
      </c>
      <c r="C22" s="7">
        <v>14.200123095765468</v>
      </c>
      <c r="D22" s="7">
        <v>10.572595910097716</v>
      </c>
      <c r="E22" s="8">
        <v>9.3592048522694835</v>
      </c>
      <c r="F22" s="7">
        <f t="shared" si="0"/>
        <v>0.74454255352550469</v>
      </c>
      <c r="G22" s="8">
        <f t="shared" si="3"/>
        <v>9.3592048522694835</v>
      </c>
      <c r="I22" s="207" t="s">
        <v>396</v>
      </c>
      <c r="J22" s="207"/>
      <c r="K22" s="207"/>
      <c r="L22" s="207"/>
      <c r="M22" s="207"/>
      <c r="N22" s="207"/>
      <c r="O22" s="207"/>
    </row>
    <row r="23" spans="1:15" s="65" customFormat="1" ht="12.75" x14ac:dyDescent="0.2">
      <c r="A23" s="200"/>
      <c r="B23" s="4" t="s">
        <v>50</v>
      </c>
      <c r="C23" s="7">
        <v>13.234349377709734</v>
      </c>
      <c r="D23" s="7">
        <v>8.597848375137783</v>
      </c>
      <c r="E23" s="8">
        <v>9.8053547699118866</v>
      </c>
      <c r="F23" s="7">
        <f t="shared" si="0"/>
        <v>0.6496615836377202</v>
      </c>
      <c r="G23" s="8">
        <f t="shared" si="3"/>
        <v>9.8053547699118866</v>
      </c>
      <c r="I23" s="207"/>
      <c r="J23" s="207"/>
      <c r="K23" s="207"/>
      <c r="L23" s="207"/>
      <c r="M23" s="207"/>
      <c r="N23" s="207"/>
      <c r="O23" s="207"/>
    </row>
    <row r="24" spans="1:15" s="65" customFormat="1" ht="12.75" x14ac:dyDescent="0.2">
      <c r="A24" s="200"/>
      <c r="B24" s="4" t="s">
        <v>51</v>
      </c>
      <c r="C24" s="7">
        <v>14.82021328472146</v>
      </c>
      <c r="D24" s="7">
        <v>9.6995032571428599</v>
      </c>
      <c r="E24" s="8">
        <v>9.1405204766097317</v>
      </c>
      <c r="F24" s="7">
        <f t="shared" si="0"/>
        <v>0.65447798022868731</v>
      </c>
      <c r="G24" s="8">
        <f t="shared" si="3"/>
        <v>9.1405204766097317</v>
      </c>
      <c r="I24" s="175"/>
      <c r="J24" s="175"/>
      <c r="K24" s="175"/>
      <c r="L24" s="175"/>
      <c r="M24" s="175"/>
      <c r="N24" s="175"/>
      <c r="O24" s="175"/>
    </row>
    <row r="25" spans="1:15" s="65" customFormat="1" ht="12.75" x14ac:dyDescent="0.2">
      <c r="A25" s="201"/>
      <c r="B25" s="5" t="s">
        <v>52</v>
      </c>
      <c r="C25" s="62">
        <v>14.262875266167464</v>
      </c>
      <c r="D25" s="62">
        <v>9.7105672389380562</v>
      </c>
      <c r="E25" s="63">
        <v>9.355981637558024</v>
      </c>
      <c r="F25" s="62">
        <f t="shared" si="0"/>
        <v>0.6808281680743713</v>
      </c>
      <c r="G25" s="63">
        <f t="shared" si="3"/>
        <v>9.355981637558024</v>
      </c>
      <c r="I25" s="175"/>
      <c r="J25" s="175"/>
      <c r="K25" s="175"/>
      <c r="L25" s="175"/>
      <c r="M25" s="175"/>
      <c r="N25" s="175"/>
      <c r="O25" s="175"/>
    </row>
    <row r="26" spans="1:15" s="65" customFormat="1" x14ac:dyDescent="0.25">
      <c r="A26" s="199" t="s">
        <v>350</v>
      </c>
      <c r="B26" s="4" t="s">
        <v>351</v>
      </c>
      <c r="C26" s="7">
        <v>14.12</v>
      </c>
      <c r="D26" s="7">
        <v>7.99</v>
      </c>
      <c r="E26" s="8">
        <v>6.79</v>
      </c>
      <c r="F26" s="7">
        <f t="shared" si="0"/>
        <v>0.5658640226628896</v>
      </c>
      <c r="G26" s="8">
        <f>E26</f>
        <v>6.79</v>
      </c>
      <c r="H26"/>
    </row>
    <row r="27" spans="1:15" s="65" customFormat="1" x14ac:dyDescent="0.25">
      <c r="A27" s="200"/>
      <c r="B27" s="4" t="s">
        <v>352</v>
      </c>
      <c r="C27" s="7">
        <v>17.87</v>
      </c>
      <c r="D27" s="7">
        <v>8.74</v>
      </c>
      <c r="E27" s="8">
        <v>8.36</v>
      </c>
      <c r="F27" s="7">
        <f t="shared" si="0"/>
        <v>0.48908785674314492</v>
      </c>
      <c r="G27" s="8"/>
      <c r="H27"/>
    </row>
    <row r="28" spans="1:15" s="65" customFormat="1" x14ac:dyDescent="0.25">
      <c r="A28" s="200"/>
      <c r="B28" s="4" t="s">
        <v>353</v>
      </c>
      <c r="C28" s="7">
        <v>15.6</v>
      </c>
      <c r="D28" s="7">
        <v>8.18</v>
      </c>
      <c r="E28" s="8">
        <v>7.41</v>
      </c>
      <c r="F28" s="7">
        <f t="shared" si="0"/>
        <v>0.52435897435897438</v>
      </c>
      <c r="G28" s="8">
        <f>E28</f>
        <v>7.41</v>
      </c>
      <c r="H28"/>
    </row>
    <row r="29" spans="1:15" x14ac:dyDescent="0.25">
      <c r="A29" s="200"/>
      <c r="B29" s="4" t="s">
        <v>354</v>
      </c>
      <c r="C29" s="7">
        <v>14.49</v>
      </c>
      <c r="D29" s="7">
        <v>9.2899999999999991</v>
      </c>
      <c r="E29" s="8">
        <v>8.6300000000000008</v>
      </c>
      <c r="F29" s="7">
        <f t="shared" si="0"/>
        <v>0.6411318150448585</v>
      </c>
      <c r="G29" s="8">
        <f>E29</f>
        <v>8.6300000000000008</v>
      </c>
      <c r="I29" s="65"/>
    </row>
    <row r="30" spans="1:15" x14ac:dyDescent="0.25">
      <c r="A30" s="200"/>
      <c r="B30" s="4" t="s">
        <v>355</v>
      </c>
      <c r="C30" s="7">
        <v>17</v>
      </c>
      <c r="D30" s="7">
        <v>5.91</v>
      </c>
      <c r="E30" s="8">
        <v>5.05</v>
      </c>
      <c r="F30" s="7">
        <f t="shared" si="0"/>
        <v>0.34764705882352942</v>
      </c>
      <c r="G30" s="8"/>
      <c r="I30" s="65"/>
    </row>
    <row r="31" spans="1:15" x14ac:dyDescent="0.25">
      <c r="A31" s="200"/>
      <c r="B31" s="4" t="s">
        <v>356</v>
      </c>
      <c r="C31" s="7">
        <v>13.86</v>
      </c>
      <c r="D31" s="7">
        <v>9.56</v>
      </c>
      <c r="E31" s="8">
        <v>9.1</v>
      </c>
      <c r="F31" s="7">
        <f t="shared" si="0"/>
        <v>0.68975468975468979</v>
      </c>
      <c r="G31" s="8">
        <f>E31</f>
        <v>9.1</v>
      </c>
      <c r="I31" s="65"/>
    </row>
    <row r="32" spans="1:15" x14ac:dyDescent="0.25">
      <c r="A32" s="200"/>
      <c r="B32" s="4" t="s">
        <v>357</v>
      </c>
      <c r="C32" s="7">
        <v>13.95</v>
      </c>
      <c r="D32" s="7">
        <v>9.69</v>
      </c>
      <c r="E32" s="8">
        <v>8.9700000000000006</v>
      </c>
      <c r="F32" s="7">
        <f t="shared" si="0"/>
        <v>0.69462365591397845</v>
      </c>
      <c r="G32" s="8">
        <f t="shared" ref="G32:G72" si="4">E32</f>
        <v>8.9700000000000006</v>
      </c>
      <c r="I32" s="65"/>
    </row>
    <row r="33" spans="1:9" x14ac:dyDescent="0.25">
      <c r="A33" s="200"/>
      <c r="B33" s="4" t="s">
        <v>358</v>
      </c>
      <c r="C33" s="7">
        <v>14.89</v>
      </c>
      <c r="D33" s="7">
        <v>9.73</v>
      </c>
      <c r="E33" s="8">
        <v>8.8800000000000008</v>
      </c>
      <c r="F33" s="7">
        <f t="shared" si="0"/>
        <v>0.65345869711215576</v>
      </c>
      <c r="G33" s="8">
        <f t="shared" si="4"/>
        <v>8.8800000000000008</v>
      </c>
      <c r="I33" s="65"/>
    </row>
    <row r="34" spans="1:9" x14ac:dyDescent="0.25">
      <c r="A34" s="200"/>
      <c r="B34" s="4" t="s">
        <v>359</v>
      </c>
      <c r="C34" s="7">
        <v>15.32</v>
      </c>
      <c r="D34" s="7">
        <v>9.56</v>
      </c>
      <c r="E34" s="8">
        <v>8.74</v>
      </c>
      <c r="F34" s="7">
        <f t="shared" si="0"/>
        <v>0.62402088772845954</v>
      </c>
      <c r="G34" s="8">
        <f t="shared" si="4"/>
        <v>8.74</v>
      </c>
      <c r="I34" s="65"/>
    </row>
    <row r="35" spans="1:9" x14ac:dyDescent="0.25">
      <c r="A35" s="200"/>
      <c r="B35" s="4" t="s">
        <v>360</v>
      </c>
      <c r="C35" s="7">
        <v>14.15</v>
      </c>
      <c r="D35" s="7">
        <v>9.67</v>
      </c>
      <c r="E35" s="8">
        <v>8.85</v>
      </c>
      <c r="F35" s="7">
        <f t="shared" si="0"/>
        <v>0.68339222614840989</v>
      </c>
      <c r="G35" s="8">
        <f t="shared" si="4"/>
        <v>8.85</v>
      </c>
      <c r="I35" s="65"/>
    </row>
    <row r="36" spans="1:9" x14ac:dyDescent="0.25">
      <c r="A36" s="200"/>
      <c r="B36" s="4" t="s">
        <v>361</v>
      </c>
      <c r="C36" s="7">
        <v>14.96</v>
      </c>
      <c r="D36" s="7">
        <v>10.23</v>
      </c>
      <c r="E36" s="8">
        <v>8.7799999999999994</v>
      </c>
      <c r="F36" s="7">
        <f t="shared" si="0"/>
        <v>0.68382352941176472</v>
      </c>
      <c r="G36" s="8">
        <f t="shared" si="4"/>
        <v>8.7799999999999994</v>
      </c>
      <c r="I36" s="65"/>
    </row>
    <row r="37" spans="1:9" x14ac:dyDescent="0.25">
      <c r="A37" s="200"/>
      <c r="B37" s="4" t="s">
        <v>362</v>
      </c>
      <c r="C37" s="7">
        <v>14.31</v>
      </c>
      <c r="D37" s="7">
        <v>9.86</v>
      </c>
      <c r="E37" s="8">
        <v>9.42</v>
      </c>
      <c r="F37" s="7">
        <f t="shared" si="0"/>
        <v>0.68902865129280222</v>
      </c>
      <c r="G37" s="8">
        <f t="shared" si="4"/>
        <v>9.42</v>
      </c>
      <c r="I37" s="65"/>
    </row>
    <row r="38" spans="1:9" x14ac:dyDescent="0.25">
      <c r="A38" s="200"/>
      <c r="B38" s="4" t="s">
        <v>363</v>
      </c>
      <c r="C38" s="7">
        <v>14.23</v>
      </c>
      <c r="D38" s="7">
        <v>9.67</v>
      </c>
      <c r="E38" s="8">
        <v>9.41</v>
      </c>
      <c r="F38" s="7">
        <f t="shared" si="0"/>
        <v>0.67955024595924096</v>
      </c>
      <c r="G38" s="8">
        <f t="shared" si="4"/>
        <v>9.41</v>
      </c>
      <c r="I38" s="65"/>
    </row>
    <row r="39" spans="1:9" x14ac:dyDescent="0.25">
      <c r="A39" s="200"/>
      <c r="B39" s="4" t="s">
        <v>364</v>
      </c>
      <c r="C39" s="7">
        <v>13.97</v>
      </c>
      <c r="D39" s="7">
        <v>9.92</v>
      </c>
      <c r="E39" s="8">
        <v>9.65</v>
      </c>
      <c r="F39" s="7">
        <f t="shared" si="0"/>
        <v>0.71009305654974941</v>
      </c>
      <c r="G39" s="8">
        <f t="shared" si="4"/>
        <v>9.65</v>
      </c>
      <c r="I39" s="65"/>
    </row>
    <row r="40" spans="1:9" x14ac:dyDescent="0.25">
      <c r="A40" s="200"/>
      <c r="B40" s="4" t="s">
        <v>365</v>
      </c>
      <c r="C40" s="7">
        <v>13.92</v>
      </c>
      <c r="D40" s="7">
        <v>10.15</v>
      </c>
      <c r="E40" s="8">
        <v>9.5</v>
      </c>
      <c r="F40" s="7">
        <f t="shared" si="0"/>
        <v>0.72916666666666674</v>
      </c>
      <c r="G40" s="8">
        <f t="shared" si="4"/>
        <v>9.5</v>
      </c>
    </row>
    <row r="41" spans="1:9" x14ac:dyDescent="0.25">
      <c r="A41" s="200"/>
      <c r="B41" s="4" t="s">
        <v>366</v>
      </c>
      <c r="C41" s="7">
        <v>15.36</v>
      </c>
      <c r="D41" s="7">
        <v>10.01</v>
      </c>
      <c r="E41" s="8">
        <v>8.9</v>
      </c>
      <c r="F41" s="7">
        <f t="shared" si="0"/>
        <v>0.65169270833333337</v>
      </c>
      <c r="G41" s="8">
        <f t="shared" si="4"/>
        <v>8.9</v>
      </c>
    </row>
    <row r="42" spans="1:9" x14ac:dyDescent="0.25">
      <c r="A42" s="200"/>
      <c r="B42" s="4" t="s">
        <v>367</v>
      </c>
      <c r="C42" s="7">
        <v>15.37</v>
      </c>
      <c r="D42" s="7">
        <v>10.63</v>
      </c>
      <c r="E42" s="8">
        <v>8.92</v>
      </c>
      <c r="F42" s="7">
        <f t="shared" si="0"/>
        <v>0.69160702667534169</v>
      </c>
      <c r="G42" s="8">
        <f t="shared" si="4"/>
        <v>8.92</v>
      </c>
    </row>
    <row r="43" spans="1:9" x14ac:dyDescent="0.25">
      <c r="A43" s="200"/>
      <c r="B43" s="4" t="s">
        <v>368</v>
      </c>
      <c r="C43" s="7">
        <v>14.5</v>
      </c>
      <c r="D43" s="7">
        <v>10.11</v>
      </c>
      <c r="E43" s="8">
        <v>8.51</v>
      </c>
      <c r="F43" s="7">
        <f t="shared" si="0"/>
        <v>0.6972413793103448</v>
      </c>
      <c r="G43" s="8">
        <f t="shared" si="4"/>
        <v>8.51</v>
      </c>
    </row>
    <row r="44" spans="1:9" x14ac:dyDescent="0.25">
      <c r="A44" s="201"/>
      <c r="B44" s="4">
        <v>1006</v>
      </c>
      <c r="C44" s="7">
        <v>13.79</v>
      </c>
      <c r="D44" s="7">
        <v>10.050000000000001</v>
      </c>
      <c r="E44" s="8">
        <v>9.4</v>
      </c>
      <c r="F44" s="62">
        <f t="shared" si="0"/>
        <v>0.72878897751994209</v>
      </c>
      <c r="G44" s="63">
        <f t="shared" si="4"/>
        <v>9.4</v>
      </c>
    </row>
    <row r="45" spans="1:9" x14ac:dyDescent="0.25">
      <c r="A45" s="199" t="s">
        <v>374</v>
      </c>
      <c r="B45" s="129" t="s">
        <v>369</v>
      </c>
      <c r="C45" s="64">
        <v>13.35</v>
      </c>
      <c r="D45" s="64">
        <v>8.75</v>
      </c>
      <c r="E45" s="126">
        <v>8.9301862616301051</v>
      </c>
      <c r="F45" s="7">
        <f t="shared" si="0"/>
        <v>0.65543071161048694</v>
      </c>
      <c r="G45" s="8">
        <f>E45</f>
        <v>8.9301862616301051</v>
      </c>
    </row>
    <row r="46" spans="1:9" x14ac:dyDescent="0.25">
      <c r="A46" s="200"/>
      <c r="B46" s="4" t="s">
        <v>370</v>
      </c>
      <c r="C46" s="7">
        <v>13.96</v>
      </c>
      <c r="D46" s="7">
        <v>9.26</v>
      </c>
      <c r="E46" s="8">
        <v>8.7992585527381362</v>
      </c>
      <c r="F46" s="7">
        <f t="shared" si="0"/>
        <v>0.66332378223495692</v>
      </c>
      <c r="G46" s="8">
        <f t="shared" si="4"/>
        <v>8.7992585527381362</v>
      </c>
    </row>
    <row r="47" spans="1:9" x14ac:dyDescent="0.25">
      <c r="A47" s="200"/>
      <c r="B47" s="4" t="s">
        <v>371</v>
      </c>
      <c r="C47" s="7">
        <v>13.89</v>
      </c>
      <c r="D47" s="7">
        <v>8.86</v>
      </c>
      <c r="E47" s="8">
        <v>8.6070880198679056</v>
      </c>
      <c r="F47" s="7">
        <f t="shared" si="0"/>
        <v>0.63786897048236135</v>
      </c>
      <c r="G47" s="8">
        <f t="shared" si="4"/>
        <v>8.6070880198679056</v>
      </c>
    </row>
    <row r="48" spans="1:9" x14ac:dyDescent="0.25">
      <c r="A48" s="200"/>
      <c r="B48" s="4" t="s">
        <v>372</v>
      </c>
      <c r="C48" s="7">
        <v>14.05</v>
      </c>
      <c r="D48" s="7">
        <v>7.75</v>
      </c>
      <c r="E48" s="8">
        <v>6.6851213849946909</v>
      </c>
      <c r="F48" s="7">
        <f t="shared" si="0"/>
        <v>0.55160142348754448</v>
      </c>
      <c r="G48" s="8">
        <f t="shared" si="4"/>
        <v>6.6851213849946909</v>
      </c>
    </row>
    <row r="49" spans="1:7" x14ac:dyDescent="0.25">
      <c r="A49" s="201"/>
      <c r="B49" s="5" t="s">
        <v>373</v>
      </c>
      <c r="C49" s="62">
        <v>14.42</v>
      </c>
      <c r="D49" s="62">
        <v>7.92</v>
      </c>
      <c r="E49" s="63">
        <v>6.9829879244875546</v>
      </c>
      <c r="F49" s="62">
        <f t="shared" si="0"/>
        <v>0.54923717059639388</v>
      </c>
      <c r="G49" s="63">
        <f t="shared" si="4"/>
        <v>6.9829879244875546</v>
      </c>
    </row>
    <row r="50" spans="1:7" x14ac:dyDescent="0.25">
      <c r="A50" s="199" t="s">
        <v>385</v>
      </c>
      <c r="B50" s="16" t="s">
        <v>375</v>
      </c>
      <c r="C50" s="7">
        <v>11.72</v>
      </c>
      <c r="D50" s="7">
        <v>7.68</v>
      </c>
      <c r="E50" s="8">
        <v>8.0713373045152697</v>
      </c>
      <c r="F50" s="7">
        <f t="shared" si="0"/>
        <v>0.65529010238907848</v>
      </c>
      <c r="G50" s="8">
        <f t="shared" si="4"/>
        <v>8.0713373045152697</v>
      </c>
    </row>
    <row r="51" spans="1:7" x14ac:dyDescent="0.25">
      <c r="A51" s="200"/>
      <c r="B51" s="16">
        <v>7401</v>
      </c>
      <c r="C51" s="7">
        <v>14.78</v>
      </c>
      <c r="D51" s="7">
        <v>9.8699999999999992</v>
      </c>
      <c r="E51" s="8">
        <v>8.9801500890816488</v>
      </c>
      <c r="F51" s="7">
        <f t="shared" si="0"/>
        <v>0.66779431664411359</v>
      </c>
      <c r="G51" s="8">
        <f t="shared" si="4"/>
        <v>8.9801500890816488</v>
      </c>
    </row>
    <row r="52" spans="1:7" x14ac:dyDescent="0.25">
      <c r="A52" s="200"/>
      <c r="B52" s="16">
        <v>7402</v>
      </c>
      <c r="C52" s="7">
        <v>15.13</v>
      </c>
      <c r="D52" s="7">
        <v>8.44</v>
      </c>
      <c r="E52" s="8">
        <v>7.9543614015512807</v>
      </c>
      <c r="F52" s="7">
        <f t="shared" si="0"/>
        <v>0.55783212161268991</v>
      </c>
      <c r="G52" s="8">
        <f t="shared" si="4"/>
        <v>7.9543614015512807</v>
      </c>
    </row>
    <row r="53" spans="1:7" x14ac:dyDescent="0.25">
      <c r="A53" s="200"/>
      <c r="B53" s="16" t="s">
        <v>376</v>
      </c>
      <c r="C53" s="7">
        <v>15.32</v>
      </c>
      <c r="D53" s="7">
        <v>9.6300000000000008</v>
      </c>
      <c r="E53" s="8">
        <v>8.2602983785340225</v>
      </c>
      <c r="F53" s="7">
        <f t="shared" si="0"/>
        <v>0.62859007832898173</v>
      </c>
      <c r="G53" s="8">
        <f t="shared" si="4"/>
        <v>8.2602983785340225</v>
      </c>
    </row>
    <row r="54" spans="1:7" x14ac:dyDescent="0.25">
      <c r="A54" s="200"/>
      <c r="B54" s="16">
        <v>7404</v>
      </c>
      <c r="C54" s="7">
        <v>15.27</v>
      </c>
      <c r="D54" s="7">
        <v>9.0399999999999991</v>
      </c>
      <c r="E54" s="8">
        <v>8.5482390627530727</v>
      </c>
      <c r="F54" s="7">
        <f t="shared" si="0"/>
        <v>0.5920104780615586</v>
      </c>
      <c r="G54" s="8">
        <f t="shared" si="4"/>
        <v>8.5482390627530727</v>
      </c>
    </row>
    <row r="55" spans="1:7" x14ac:dyDescent="0.25">
      <c r="A55" s="200"/>
      <c r="B55" s="16" t="s">
        <v>377</v>
      </c>
      <c r="C55" s="7">
        <v>13.98</v>
      </c>
      <c r="D55" s="7">
        <v>9.2899999999999991</v>
      </c>
      <c r="E55" s="8">
        <v>8.6022279410441449</v>
      </c>
      <c r="F55" s="7">
        <f t="shared" si="0"/>
        <v>0.66452074391988547</v>
      </c>
      <c r="G55" s="8">
        <f t="shared" si="4"/>
        <v>8.6022279410441449</v>
      </c>
    </row>
    <row r="56" spans="1:7" x14ac:dyDescent="0.25">
      <c r="A56" s="200"/>
      <c r="B56" s="16" t="s">
        <v>378</v>
      </c>
      <c r="C56" s="7">
        <v>15.85</v>
      </c>
      <c r="D56" s="7">
        <v>8.19</v>
      </c>
      <c r="E56" s="8">
        <v>7.6124318390411583</v>
      </c>
      <c r="F56" s="7">
        <f t="shared" si="0"/>
        <v>0.51671924290220816</v>
      </c>
      <c r="G56" s="8">
        <f t="shared" si="4"/>
        <v>7.6124318390411583</v>
      </c>
    </row>
    <row r="57" spans="1:7" x14ac:dyDescent="0.25">
      <c r="A57" s="200"/>
      <c r="B57" s="16">
        <v>7407</v>
      </c>
      <c r="C57" s="7">
        <v>14.15</v>
      </c>
      <c r="D57" s="7">
        <v>9.59</v>
      </c>
      <c r="E57" s="8">
        <v>8.4312631597890828</v>
      </c>
      <c r="F57" s="7">
        <f t="shared" si="0"/>
        <v>0.67773851590106005</v>
      </c>
      <c r="G57" s="8">
        <f t="shared" si="4"/>
        <v>8.4312631597890828</v>
      </c>
    </row>
    <row r="58" spans="1:7" x14ac:dyDescent="0.25">
      <c r="A58" s="200"/>
      <c r="B58" s="16" t="s">
        <v>379</v>
      </c>
      <c r="C58" s="7">
        <v>14.09</v>
      </c>
      <c r="D58" s="7">
        <v>9.8699999999999992</v>
      </c>
      <c r="E58" s="8">
        <v>8.4492594525527753</v>
      </c>
      <c r="F58" s="7">
        <f t="shared" si="0"/>
        <v>0.70049680624556421</v>
      </c>
      <c r="G58" s="8">
        <f t="shared" si="4"/>
        <v>8.4492594525527753</v>
      </c>
    </row>
    <row r="59" spans="1:7" x14ac:dyDescent="0.25">
      <c r="A59" s="200"/>
      <c r="B59" s="16">
        <v>7410</v>
      </c>
      <c r="C59" s="7">
        <v>14.29</v>
      </c>
      <c r="D59" s="7">
        <v>7.59</v>
      </c>
      <c r="E59" s="8">
        <v>7.126531934421509</v>
      </c>
      <c r="F59" s="7">
        <f t="shared" si="0"/>
        <v>0.53114065780265918</v>
      </c>
      <c r="G59" s="8">
        <f t="shared" si="4"/>
        <v>7.126531934421509</v>
      </c>
    </row>
    <row r="60" spans="1:7" x14ac:dyDescent="0.25">
      <c r="A60" s="200"/>
      <c r="B60" s="16">
        <v>7412</v>
      </c>
      <c r="C60" s="7">
        <v>14.84</v>
      </c>
      <c r="D60" s="7">
        <v>9.59</v>
      </c>
      <c r="E60" s="8">
        <v>8.6112260874259903</v>
      </c>
      <c r="F60" s="7">
        <f t="shared" si="0"/>
        <v>0.64622641509433965</v>
      </c>
      <c r="G60" s="8">
        <f t="shared" si="4"/>
        <v>8.6112260874259903</v>
      </c>
    </row>
    <row r="61" spans="1:7" x14ac:dyDescent="0.25">
      <c r="A61" s="200"/>
      <c r="B61" s="16">
        <v>7418</v>
      </c>
      <c r="C61" s="7">
        <v>13.98</v>
      </c>
      <c r="D61" s="7">
        <v>9.84</v>
      </c>
      <c r="E61" s="8">
        <v>8.2602983785340225</v>
      </c>
      <c r="F61" s="7">
        <f t="shared" si="0"/>
        <v>0.70386266094420602</v>
      </c>
      <c r="G61" s="8">
        <f t="shared" si="4"/>
        <v>8.2602983785340225</v>
      </c>
    </row>
    <row r="62" spans="1:7" x14ac:dyDescent="0.25">
      <c r="A62" s="200"/>
      <c r="B62" s="16">
        <v>7420</v>
      </c>
      <c r="C62" s="7">
        <v>14.71</v>
      </c>
      <c r="D62" s="7">
        <v>9.44</v>
      </c>
      <c r="E62" s="8">
        <v>8.9441575035542673</v>
      </c>
      <c r="F62" s="7">
        <f t="shared" si="0"/>
        <v>0.64174031271244047</v>
      </c>
      <c r="G62" s="8">
        <f t="shared" si="4"/>
        <v>8.9441575035542673</v>
      </c>
    </row>
    <row r="63" spans="1:7" x14ac:dyDescent="0.25">
      <c r="A63" s="200"/>
      <c r="B63" s="16">
        <v>7421</v>
      </c>
      <c r="C63" s="7">
        <v>16.25</v>
      </c>
      <c r="D63" s="7">
        <v>7.59</v>
      </c>
      <c r="E63" s="8">
        <v>6.9645652995482932</v>
      </c>
      <c r="F63" s="7">
        <f t="shared" si="0"/>
        <v>0.46707692307692306</v>
      </c>
      <c r="G63" s="8"/>
    </row>
    <row r="64" spans="1:7" x14ac:dyDescent="0.25">
      <c r="A64" s="200"/>
      <c r="B64" s="16">
        <v>7422</v>
      </c>
      <c r="C64" s="7">
        <v>14.43</v>
      </c>
      <c r="D64" s="7">
        <v>8.89</v>
      </c>
      <c r="E64" s="8">
        <v>8.2872928176795586</v>
      </c>
      <c r="F64" s="7">
        <f t="shared" si="0"/>
        <v>0.61607761607761613</v>
      </c>
      <c r="G64" s="8">
        <f t="shared" si="4"/>
        <v>8.2872928176795586</v>
      </c>
    </row>
    <row r="65" spans="1:7" x14ac:dyDescent="0.25">
      <c r="A65" s="200"/>
      <c r="B65" s="16">
        <v>7423</v>
      </c>
      <c r="C65" s="7">
        <v>14.11</v>
      </c>
      <c r="D65" s="7">
        <v>7.36</v>
      </c>
      <c r="E65" s="8">
        <v>7.6394262781866935</v>
      </c>
      <c r="F65" s="7">
        <f t="shared" si="0"/>
        <v>0.52161587526576902</v>
      </c>
      <c r="G65" s="8">
        <f t="shared" si="4"/>
        <v>7.6394262781866935</v>
      </c>
    </row>
    <row r="66" spans="1:7" x14ac:dyDescent="0.25">
      <c r="A66" s="200"/>
      <c r="B66" s="16" t="s">
        <v>380</v>
      </c>
      <c r="C66" s="7">
        <v>13</v>
      </c>
      <c r="D66" s="7">
        <v>8.0399999999999991</v>
      </c>
      <c r="E66" s="8">
        <v>7.8733780841146723</v>
      </c>
      <c r="F66" s="7">
        <f t="shared" si="0"/>
        <v>0.6184615384615384</v>
      </c>
      <c r="G66" s="8">
        <f t="shared" si="4"/>
        <v>7.8733780841146723</v>
      </c>
    </row>
    <row r="67" spans="1:7" x14ac:dyDescent="0.25">
      <c r="A67" s="200"/>
      <c r="B67" s="16" t="s">
        <v>381</v>
      </c>
      <c r="C67" s="7">
        <v>14.45</v>
      </c>
      <c r="D67" s="7">
        <v>7.68</v>
      </c>
      <c r="E67" s="8">
        <v>7.2615041301491896</v>
      </c>
      <c r="F67" s="7">
        <f t="shared" si="0"/>
        <v>0.53148788927335644</v>
      </c>
      <c r="G67" s="8">
        <f t="shared" si="4"/>
        <v>7.2615041301491896</v>
      </c>
    </row>
    <row r="68" spans="1:7" x14ac:dyDescent="0.25">
      <c r="A68" s="200"/>
      <c r="B68" s="16" t="s">
        <v>382</v>
      </c>
      <c r="C68" s="7">
        <v>13.39</v>
      </c>
      <c r="D68" s="7">
        <v>7.94</v>
      </c>
      <c r="E68" s="8">
        <v>7.6394262781866935</v>
      </c>
      <c r="F68" s="7">
        <f t="shared" si="0"/>
        <v>0.59297983569828228</v>
      </c>
      <c r="G68" s="8">
        <f t="shared" si="4"/>
        <v>7.6394262781866935</v>
      </c>
    </row>
    <row r="69" spans="1:7" x14ac:dyDescent="0.25">
      <c r="A69" s="200"/>
      <c r="B69" s="16" t="s">
        <v>383</v>
      </c>
      <c r="C69" s="7">
        <v>13.73</v>
      </c>
      <c r="D69" s="7">
        <v>9.9700000000000006</v>
      </c>
      <c r="E69" s="8">
        <v>8.5482390627530727</v>
      </c>
      <c r="F69" s="7">
        <f t="shared" ref="F69:F72" si="5">D69/C69</f>
        <v>0.72614712308812823</v>
      </c>
      <c r="G69" s="8">
        <f t="shared" si="4"/>
        <v>8.5482390627530727</v>
      </c>
    </row>
    <row r="70" spans="1:7" x14ac:dyDescent="0.25">
      <c r="A70" s="200"/>
      <c r="B70" s="16">
        <v>7427</v>
      </c>
      <c r="C70" s="7">
        <v>15.46</v>
      </c>
      <c r="D70" s="7">
        <v>9.27</v>
      </c>
      <c r="E70" s="8">
        <v>8.3772742814980123</v>
      </c>
      <c r="F70" s="7">
        <f t="shared" si="5"/>
        <v>0.59961190168175937</v>
      </c>
      <c r="G70" s="8">
        <f t="shared" si="4"/>
        <v>8.3772742814980123</v>
      </c>
    </row>
    <row r="71" spans="1:7" x14ac:dyDescent="0.25">
      <c r="A71" s="200"/>
      <c r="B71" s="16" t="s">
        <v>384</v>
      </c>
      <c r="C71" s="7">
        <v>15.03</v>
      </c>
      <c r="D71" s="7">
        <v>9.58</v>
      </c>
      <c r="E71" s="8">
        <v>8.5662353555167634</v>
      </c>
      <c r="F71" s="7">
        <f t="shared" si="5"/>
        <v>0.63739188290086501</v>
      </c>
      <c r="G71" s="8">
        <f t="shared" si="4"/>
        <v>8.5662353555167634</v>
      </c>
    </row>
    <row r="72" spans="1:7" x14ac:dyDescent="0.25">
      <c r="A72" s="201"/>
      <c r="B72" s="60">
        <v>7429</v>
      </c>
      <c r="C72" s="62">
        <v>15.24</v>
      </c>
      <c r="D72" s="62">
        <v>10.69</v>
      </c>
      <c r="E72" s="63">
        <v>9.1781093094822452</v>
      </c>
      <c r="F72" s="62">
        <f t="shared" si="5"/>
        <v>0.70144356955380571</v>
      </c>
      <c r="G72" s="63">
        <f t="shared" si="4"/>
        <v>9.1781093094822452</v>
      </c>
    </row>
    <row r="73" spans="1:7" x14ac:dyDescent="0.25">
      <c r="A73" s="171"/>
      <c r="B73" s="123"/>
      <c r="C73" s="40"/>
      <c r="D73" s="40"/>
      <c r="E73" s="40"/>
      <c r="F73" s="40"/>
    </row>
  </sheetData>
  <mergeCells count="9">
    <mergeCell ref="A50:A72"/>
    <mergeCell ref="C2:E2"/>
    <mergeCell ref="A2:A3"/>
    <mergeCell ref="B2:B3"/>
    <mergeCell ref="I22:O23"/>
    <mergeCell ref="F2:G2"/>
    <mergeCell ref="A4:A25"/>
    <mergeCell ref="A26:A44"/>
    <mergeCell ref="A45:A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zoomScaleNormal="100" workbookViewId="0">
      <selection activeCell="A2" sqref="A2"/>
    </sheetView>
  </sheetViews>
  <sheetFormatPr defaultRowHeight="15" x14ac:dyDescent="0.25"/>
  <cols>
    <col min="1" max="1" width="15.5703125" style="3" customWidth="1"/>
    <col min="2" max="23" width="9.5703125" style="1" customWidth="1"/>
  </cols>
  <sheetData>
    <row r="1" spans="1:23" ht="18" x14ac:dyDescent="0.25">
      <c r="A1" s="58" t="s">
        <v>341</v>
      </c>
    </row>
    <row r="2" spans="1:23" s="2" customFormat="1" x14ac:dyDescent="0.25">
      <c r="A2" s="19" t="s">
        <v>72</v>
      </c>
      <c r="B2" s="53" t="s">
        <v>31</v>
      </c>
      <c r="C2" s="20" t="s">
        <v>32</v>
      </c>
      <c r="D2" s="20" t="s">
        <v>33</v>
      </c>
      <c r="E2" s="20" t="s">
        <v>34</v>
      </c>
      <c r="F2" s="20" t="s">
        <v>35</v>
      </c>
      <c r="G2" s="20" t="s">
        <v>36</v>
      </c>
      <c r="H2" s="20" t="s">
        <v>37</v>
      </c>
      <c r="I2" s="20" t="s">
        <v>38</v>
      </c>
      <c r="J2" s="20" t="s">
        <v>39</v>
      </c>
      <c r="K2" s="20" t="s">
        <v>40</v>
      </c>
      <c r="L2" s="20" t="s">
        <v>41</v>
      </c>
      <c r="M2" s="20" t="s">
        <v>42</v>
      </c>
      <c r="N2" s="20" t="s">
        <v>43</v>
      </c>
      <c r="O2" s="20" t="s">
        <v>44</v>
      </c>
      <c r="P2" s="20" t="s">
        <v>45</v>
      </c>
      <c r="Q2" s="20" t="s">
        <v>46</v>
      </c>
      <c r="R2" s="20" t="s">
        <v>47</v>
      </c>
      <c r="S2" s="20" t="s">
        <v>48</v>
      </c>
      <c r="T2" s="20" t="s">
        <v>49</v>
      </c>
      <c r="U2" s="20" t="s">
        <v>50</v>
      </c>
      <c r="V2" s="20" t="s">
        <v>51</v>
      </c>
      <c r="W2" s="20" t="s">
        <v>52</v>
      </c>
    </row>
    <row r="3" spans="1:23" s="23" customFormat="1" x14ac:dyDescent="0.25">
      <c r="A3" s="67" t="s">
        <v>139</v>
      </c>
      <c r="B3" s="66" t="s">
        <v>137</v>
      </c>
      <c r="C3" s="51" t="s">
        <v>138</v>
      </c>
      <c r="D3" s="51" t="s">
        <v>138</v>
      </c>
      <c r="E3" s="51" t="s">
        <v>138</v>
      </c>
      <c r="F3" s="51" t="s">
        <v>138</v>
      </c>
      <c r="G3" s="51" t="s">
        <v>138</v>
      </c>
      <c r="H3" s="51" t="s">
        <v>138</v>
      </c>
      <c r="I3" s="51" t="s">
        <v>138</v>
      </c>
      <c r="J3" s="51" t="s">
        <v>136</v>
      </c>
      <c r="K3" s="51" t="s">
        <v>136</v>
      </c>
      <c r="L3" s="51" t="s">
        <v>136</v>
      </c>
      <c r="M3" s="51" t="s">
        <v>136</v>
      </c>
      <c r="N3" s="51" t="s">
        <v>136</v>
      </c>
      <c r="O3" s="51" t="s">
        <v>136</v>
      </c>
      <c r="P3" s="51" t="s">
        <v>138</v>
      </c>
      <c r="Q3" s="51" t="s">
        <v>138</v>
      </c>
      <c r="R3" s="51" t="s">
        <v>136</v>
      </c>
      <c r="S3" s="51" t="s">
        <v>136</v>
      </c>
      <c r="T3" s="51" t="s">
        <v>136</v>
      </c>
      <c r="U3" s="51" t="s">
        <v>136</v>
      </c>
      <c r="V3" s="51" t="s">
        <v>136</v>
      </c>
      <c r="W3" s="52" t="s">
        <v>138</v>
      </c>
    </row>
    <row r="4" spans="1:23" s="2" customFormat="1" x14ac:dyDescent="0.25">
      <c r="A4" s="25" t="s">
        <v>101</v>
      </c>
      <c r="B4" s="45" t="s">
        <v>104</v>
      </c>
      <c r="C4" s="43" t="s">
        <v>106</v>
      </c>
      <c r="D4" s="43" t="s">
        <v>108</v>
      </c>
      <c r="E4" s="43" t="s">
        <v>108</v>
      </c>
      <c r="F4" s="43" t="s">
        <v>110</v>
      </c>
      <c r="G4" s="43" t="s">
        <v>112</v>
      </c>
      <c r="H4" s="43" t="s">
        <v>114</v>
      </c>
      <c r="I4" s="43" t="s">
        <v>116</v>
      </c>
      <c r="J4" s="43" t="s">
        <v>118</v>
      </c>
      <c r="K4" s="43" t="s">
        <v>118</v>
      </c>
      <c r="L4" s="43" t="s">
        <v>120</v>
      </c>
      <c r="M4" s="43" t="s">
        <v>122</v>
      </c>
      <c r="N4" s="43" t="s">
        <v>124</v>
      </c>
      <c r="O4" s="43" t="s">
        <v>126</v>
      </c>
      <c r="P4" s="43" t="s">
        <v>126</v>
      </c>
      <c r="Q4" s="43" t="s">
        <v>128</v>
      </c>
      <c r="R4" s="43" t="s">
        <v>130</v>
      </c>
      <c r="S4" s="43" t="s">
        <v>132</v>
      </c>
      <c r="T4" s="43" t="s">
        <v>133</v>
      </c>
      <c r="U4" s="43" t="s">
        <v>133</v>
      </c>
      <c r="V4" s="43" t="s">
        <v>133</v>
      </c>
      <c r="W4" s="44" t="s">
        <v>133</v>
      </c>
    </row>
    <row r="5" spans="1:23" s="2" customFormat="1" x14ac:dyDescent="0.25">
      <c r="A5" s="25" t="s">
        <v>102</v>
      </c>
      <c r="B5" s="45" t="s">
        <v>105</v>
      </c>
      <c r="C5" s="46" t="s">
        <v>107</v>
      </c>
      <c r="D5" s="46" t="s">
        <v>109</v>
      </c>
      <c r="E5" s="46" t="s">
        <v>109</v>
      </c>
      <c r="F5" s="46" t="s">
        <v>111</v>
      </c>
      <c r="G5" s="46" t="s">
        <v>113</v>
      </c>
      <c r="H5" s="46" t="s">
        <v>115</v>
      </c>
      <c r="I5" s="46" t="s">
        <v>117</v>
      </c>
      <c r="J5" s="46" t="s">
        <v>119</v>
      </c>
      <c r="K5" s="46" t="s">
        <v>119</v>
      </c>
      <c r="L5" s="46" t="s">
        <v>121</v>
      </c>
      <c r="M5" s="46" t="s">
        <v>123</v>
      </c>
      <c r="N5" s="46" t="s">
        <v>125</v>
      </c>
      <c r="O5" s="46" t="s">
        <v>127</v>
      </c>
      <c r="P5" s="46" t="s">
        <v>127</v>
      </c>
      <c r="Q5" s="46" t="s">
        <v>129</v>
      </c>
      <c r="R5" s="46" t="s">
        <v>131</v>
      </c>
      <c r="S5" s="46" t="s">
        <v>134</v>
      </c>
      <c r="T5" s="46" t="s">
        <v>135</v>
      </c>
      <c r="U5" s="46" t="s">
        <v>135</v>
      </c>
      <c r="V5" s="46" t="s">
        <v>135</v>
      </c>
      <c r="W5" s="47" t="s">
        <v>135</v>
      </c>
    </row>
    <row r="6" spans="1:23" s="2" customFormat="1" x14ac:dyDescent="0.25">
      <c r="A6" s="26" t="s">
        <v>103</v>
      </c>
      <c r="B6" s="48">
        <v>901</v>
      </c>
      <c r="C6" s="49">
        <v>650</v>
      </c>
      <c r="D6" s="49">
        <v>661</v>
      </c>
      <c r="E6" s="49">
        <v>661</v>
      </c>
      <c r="F6" s="49">
        <v>903</v>
      </c>
      <c r="G6" s="49">
        <v>853</v>
      </c>
      <c r="H6" s="49">
        <v>975</v>
      </c>
      <c r="I6" s="49">
        <v>1009</v>
      </c>
      <c r="J6" s="49">
        <v>359</v>
      </c>
      <c r="K6" s="49">
        <v>359</v>
      </c>
      <c r="L6" s="49">
        <v>414</v>
      </c>
      <c r="M6" s="49">
        <v>572</v>
      </c>
      <c r="N6" s="49">
        <v>605</v>
      </c>
      <c r="O6" s="49">
        <v>635</v>
      </c>
      <c r="P6" s="49">
        <v>635</v>
      </c>
      <c r="Q6" s="49">
        <v>847</v>
      </c>
      <c r="R6" s="49">
        <v>908</v>
      </c>
      <c r="S6" s="49">
        <v>925</v>
      </c>
      <c r="T6" s="49">
        <v>942</v>
      </c>
      <c r="U6" s="49">
        <v>942</v>
      </c>
      <c r="V6" s="49">
        <v>942</v>
      </c>
      <c r="W6" s="50">
        <v>942</v>
      </c>
    </row>
    <row r="7" spans="1:23" ht="15.75" x14ac:dyDescent="0.25">
      <c r="A7" s="4" t="s">
        <v>57</v>
      </c>
      <c r="B7" s="6">
        <v>51.95782603022954</v>
      </c>
      <c r="C7" s="7">
        <v>51.627931672862459</v>
      </c>
      <c r="D7" s="7">
        <v>48.212002735909984</v>
      </c>
      <c r="E7" s="7">
        <v>49.358320792266014</v>
      </c>
      <c r="F7" s="7">
        <v>51.188007450450449</v>
      </c>
      <c r="G7" s="7">
        <v>49.06913192351098</v>
      </c>
      <c r="H7" s="7">
        <v>51.006450978947299</v>
      </c>
      <c r="I7" s="7">
        <v>49.528243452060316</v>
      </c>
      <c r="J7" s="7">
        <v>50.603710483828706</v>
      </c>
      <c r="K7" s="7">
        <v>52.123316433587277</v>
      </c>
      <c r="L7" s="7">
        <v>51.014155887393201</v>
      </c>
      <c r="M7" s="7">
        <v>48.648686031484516</v>
      </c>
      <c r="N7" s="7">
        <v>48.615038191533671</v>
      </c>
      <c r="O7" s="7">
        <v>49.094386780890062</v>
      </c>
      <c r="P7" s="7">
        <v>50.229781739599012</v>
      </c>
      <c r="Q7" s="7">
        <v>52.325930861273058</v>
      </c>
      <c r="R7" s="7">
        <v>50.243825576086991</v>
      </c>
      <c r="S7" s="7">
        <v>48.442979474686041</v>
      </c>
      <c r="T7" s="7">
        <v>50.803650216286627</v>
      </c>
      <c r="U7" s="7">
        <v>49.474545602204536</v>
      </c>
      <c r="V7" s="7">
        <v>50.366785556977405</v>
      </c>
      <c r="W7" s="8">
        <v>50.163854261402328</v>
      </c>
    </row>
    <row r="8" spans="1:23" ht="15.75" x14ac:dyDescent="0.25">
      <c r="A8" s="4" t="s">
        <v>58</v>
      </c>
      <c r="B8" s="6">
        <v>0.74040732689475974</v>
      </c>
      <c r="C8" s="7">
        <v>0.77998524163568783</v>
      </c>
      <c r="D8" s="7">
        <v>0.86308960998043049</v>
      </c>
      <c r="E8" s="7">
        <v>0.9118302438916257</v>
      </c>
      <c r="F8" s="7">
        <v>0.81052347590090079</v>
      </c>
      <c r="G8" s="7">
        <v>0.904963498589342</v>
      </c>
      <c r="H8" s="7">
        <v>0.80857390592105194</v>
      </c>
      <c r="I8" s="7">
        <v>0.91841620462311591</v>
      </c>
      <c r="J8" s="7">
        <v>0.83486064725440801</v>
      </c>
      <c r="K8" s="7">
        <v>0.89688964469841237</v>
      </c>
      <c r="L8" s="7">
        <v>0.88758169829059896</v>
      </c>
      <c r="M8" s="7">
        <v>0.85125689951060368</v>
      </c>
      <c r="N8" s="7">
        <v>0.86222033955586408</v>
      </c>
      <c r="O8" s="7">
        <v>0.78938264620418863</v>
      </c>
      <c r="P8" s="7">
        <v>0.92810950375939882</v>
      </c>
      <c r="Q8" s="7">
        <v>0.79727531409875074</v>
      </c>
      <c r="R8" s="7">
        <v>0.80016322336956558</v>
      </c>
      <c r="S8" s="7">
        <v>0.89864116497025759</v>
      </c>
      <c r="T8" s="7">
        <v>1.0347513824104231</v>
      </c>
      <c r="U8" s="7">
        <v>0.98011974684629521</v>
      </c>
      <c r="V8" s="7">
        <v>1.0317960562603423</v>
      </c>
      <c r="W8" s="8">
        <v>0.90991553165418682</v>
      </c>
    </row>
    <row r="9" spans="1:23" ht="15.75" x14ac:dyDescent="0.25">
      <c r="A9" s="4" t="s">
        <v>59</v>
      </c>
      <c r="B9" s="6">
        <v>13.516158982070159</v>
      </c>
      <c r="C9" s="7">
        <v>13.561794033457252</v>
      </c>
      <c r="D9" s="7">
        <v>12.841924667221136</v>
      </c>
      <c r="E9" s="7">
        <v>15.072645876206895</v>
      </c>
      <c r="F9" s="7">
        <v>16.887489556081082</v>
      </c>
      <c r="G9" s="7">
        <v>13.809468397335428</v>
      </c>
      <c r="H9" s="7">
        <v>16.157702050657882</v>
      </c>
      <c r="I9" s="7">
        <v>14.571699620502518</v>
      </c>
      <c r="J9" s="7">
        <v>12.667666592644832</v>
      </c>
      <c r="K9" s="7">
        <v>16.816711215047615</v>
      </c>
      <c r="L9" s="7">
        <v>13.95836898076924</v>
      </c>
      <c r="M9" s="7">
        <v>12.523539255464925</v>
      </c>
      <c r="N9" s="7">
        <v>12.930309556696741</v>
      </c>
      <c r="O9" s="7">
        <v>13.450968349476444</v>
      </c>
      <c r="P9" s="7">
        <v>14.796593021253136</v>
      </c>
      <c r="Q9" s="7">
        <v>15.032637441225461</v>
      </c>
      <c r="R9" s="7">
        <v>13.961907523369574</v>
      </c>
      <c r="S9" s="7">
        <v>13.519802430667548</v>
      </c>
      <c r="T9" s="7">
        <v>14.200123095765468</v>
      </c>
      <c r="U9" s="7">
        <v>13.234349377709734</v>
      </c>
      <c r="V9" s="7">
        <v>14.82021328472146</v>
      </c>
      <c r="W9" s="8">
        <v>14.262875266167464</v>
      </c>
    </row>
    <row r="10" spans="1:23" ht="15.75" x14ac:dyDescent="0.25">
      <c r="A10" s="4" t="s">
        <v>60</v>
      </c>
      <c r="B10" s="6">
        <v>8.1917124563014294</v>
      </c>
      <c r="C10" s="7">
        <v>9.709512026022308</v>
      </c>
      <c r="D10" s="7">
        <v>11.41003135107632</v>
      </c>
      <c r="E10" s="7">
        <v>11.388385190492611</v>
      </c>
      <c r="F10" s="7">
        <v>8.8172833259008989</v>
      </c>
      <c r="G10" s="7">
        <v>12.801497705799374</v>
      </c>
      <c r="H10" s="7">
        <v>9.2093865848684135</v>
      </c>
      <c r="I10" s="7">
        <v>11.471947619698494</v>
      </c>
      <c r="J10" s="7">
        <v>9.9075657430730466</v>
      </c>
      <c r="K10" s="7">
        <v>10.25534012901587</v>
      </c>
      <c r="L10" s="7">
        <v>10.264163910897445</v>
      </c>
      <c r="M10" s="7">
        <v>10.862256515089722</v>
      </c>
      <c r="N10" s="7">
        <v>11.562448642123501</v>
      </c>
      <c r="O10" s="7">
        <v>10.412893095418852</v>
      </c>
      <c r="P10" s="7">
        <v>10.186911715037599</v>
      </c>
      <c r="Q10" s="7">
        <v>8.6940262314693637</v>
      </c>
      <c r="R10" s="7">
        <v>11.063943890217397</v>
      </c>
      <c r="S10" s="7">
        <v>11.4239496678123</v>
      </c>
      <c r="T10" s="7">
        <v>10.401258720521168</v>
      </c>
      <c r="U10" s="7">
        <v>10.897082969993876</v>
      </c>
      <c r="V10" s="7">
        <v>10.158226026475459</v>
      </c>
      <c r="W10" s="8">
        <v>10.397676633083734</v>
      </c>
    </row>
    <row r="11" spans="1:23" x14ac:dyDescent="0.25">
      <c r="A11" s="4" t="s">
        <v>0</v>
      </c>
      <c r="B11" s="6">
        <v>0.11518473044608057</v>
      </c>
      <c r="C11" s="7">
        <v>0.14548676579925654</v>
      </c>
      <c r="D11" s="7">
        <v>0.17832579765166337</v>
      </c>
      <c r="E11" s="7">
        <v>0.16060479674876849</v>
      </c>
      <c r="F11" s="7">
        <v>0.14192802072072072</v>
      </c>
      <c r="G11" s="7">
        <v>0.1916759794670847</v>
      </c>
      <c r="H11" s="7">
        <v>0.15153674539473672</v>
      </c>
      <c r="I11" s="7">
        <v>0.18070883457286438</v>
      </c>
      <c r="J11" s="7">
        <v>0.15001726911838789</v>
      </c>
      <c r="K11" s="7">
        <v>0.17005017942857137</v>
      </c>
      <c r="L11" s="7">
        <v>0.16357487371794885</v>
      </c>
      <c r="M11" s="7">
        <v>0.17230740048939641</v>
      </c>
      <c r="N11" s="7">
        <v>0.16884942394170718</v>
      </c>
      <c r="O11" s="7">
        <v>0.17005223259162305</v>
      </c>
      <c r="P11" s="7">
        <v>0.15947711669172937</v>
      </c>
      <c r="Q11" s="7">
        <v>0.1309306980963712</v>
      </c>
      <c r="R11" s="7">
        <v>0.15768811630434793</v>
      </c>
      <c r="S11" s="7">
        <v>0.16748526265697289</v>
      </c>
      <c r="T11" s="7">
        <v>0.16441641954397387</v>
      </c>
      <c r="U11" s="7">
        <v>0.15716785033680344</v>
      </c>
      <c r="V11" s="7">
        <v>0.12907831196911201</v>
      </c>
      <c r="W11" s="8">
        <v>0.16077054867256643</v>
      </c>
    </row>
    <row r="12" spans="1:23" x14ac:dyDescent="0.25">
      <c r="A12" s="4" t="s">
        <v>1</v>
      </c>
      <c r="B12" s="6">
        <v>9.4797464635773068</v>
      </c>
      <c r="C12" s="7">
        <v>11.709060092936806</v>
      </c>
      <c r="D12" s="7">
        <v>13.059585260763209</v>
      </c>
      <c r="E12" s="7">
        <v>7.9430289445320197</v>
      </c>
      <c r="F12" s="7">
        <v>7.6259807963963961</v>
      </c>
      <c r="G12" s="7">
        <v>9.5972444004702222</v>
      </c>
      <c r="H12" s="7">
        <v>8.2930322565789414</v>
      </c>
      <c r="I12" s="7">
        <v>8.3206439602010089</v>
      </c>
      <c r="J12" s="7">
        <v>13.326958079999997</v>
      </c>
      <c r="K12" s="7">
        <v>6.0300275606349176</v>
      </c>
      <c r="L12" s="7">
        <v>9.9903042884615463</v>
      </c>
      <c r="M12" s="7">
        <v>13.664811739967375</v>
      </c>
      <c r="N12" s="7">
        <v>13.080570515891745</v>
      </c>
      <c r="O12" s="7">
        <v>12.709576712565447</v>
      </c>
      <c r="P12" s="7">
        <v>8.853962463358398</v>
      </c>
      <c r="Q12" s="7">
        <v>7.9637569189767987</v>
      </c>
      <c r="R12" s="7">
        <v>9.7797269690217448</v>
      </c>
      <c r="S12" s="7">
        <v>10.683385345670853</v>
      </c>
      <c r="T12" s="7">
        <v>8.4891502762214959</v>
      </c>
      <c r="U12" s="7">
        <v>9.7702422611145128</v>
      </c>
      <c r="V12" s="7">
        <v>7.8755979938223959</v>
      </c>
      <c r="W12" s="8">
        <v>9.4238383458134827</v>
      </c>
    </row>
    <row r="13" spans="1:23" x14ac:dyDescent="0.25">
      <c r="A13" s="4" t="s">
        <v>2</v>
      </c>
      <c r="B13" s="6">
        <v>7.8761510482459949</v>
      </c>
      <c r="C13" s="7">
        <v>7.6832759665427526</v>
      </c>
      <c r="D13" s="7">
        <v>8.9652418648727981</v>
      </c>
      <c r="E13" s="7">
        <v>11.030943931674877</v>
      </c>
      <c r="F13" s="7">
        <v>9.1177567563063064</v>
      </c>
      <c r="G13" s="7">
        <v>9.5047094194357378</v>
      </c>
      <c r="H13" s="7">
        <v>9.0605789657894658</v>
      </c>
      <c r="I13" s="7">
        <v>10.326083353567842</v>
      </c>
      <c r="J13" s="7">
        <v>7.9951977745088136</v>
      </c>
      <c r="K13" s="7">
        <v>8.6307402130793633</v>
      </c>
      <c r="L13" s="7">
        <v>9.8553836111111188</v>
      </c>
      <c r="M13" s="7">
        <v>9.3168411971451892</v>
      </c>
      <c r="N13" s="7">
        <v>8.8421181461485112</v>
      </c>
      <c r="O13" s="7">
        <v>9.6101159587696348</v>
      </c>
      <c r="P13" s="7">
        <v>10.600082206215543</v>
      </c>
      <c r="Q13" s="7">
        <v>7.7365329590719805</v>
      </c>
      <c r="R13" s="7">
        <v>9.4654556983695723</v>
      </c>
      <c r="S13" s="7">
        <v>9.1823864690019814</v>
      </c>
      <c r="T13" s="7">
        <v>10.572595910097716</v>
      </c>
      <c r="U13" s="7">
        <v>8.597848375137783</v>
      </c>
      <c r="V13" s="7">
        <v>9.6995032571428599</v>
      </c>
      <c r="W13" s="8">
        <v>9.7105672389380562</v>
      </c>
    </row>
    <row r="14" spans="1:23" ht="15.75" x14ac:dyDescent="0.25">
      <c r="A14" s="4" t="s">
        <v>61</v>
      </c>
      <c r="B14" s="6">
        <v>3.2313235318319617</v>
      </c>
      <c r="C14" s="7">
        <v>3.1030271747211899</v>
      </c>
      <c r="D14" s="7">
        <v>2.6053411121330727</v>
      </c>
      <c r="E14" s="7">
        <v>2.7992607339901481</v>
      </c>
      <c r="F14" s="7">
        <v>3.3382208128378381</v>
      </c>
      <c r="G14" s="7">
        <v>2.7091876051724144</v>
      </c>
      <c r="H14" s="7">
        <v>3.3628655671052612</v>
      </c>
      <c r="I14" s="7">
        <v>2.7512449941708552</v>
      </c>
      <c r="J14" s="7">
        <v>2.8101951838790926</v>
      </c>
      <c r="K14" s="7">
        <v>3.1925974439365068</v>
      </c>
      <c r="L14" s="7">
        <v>2.9165235002136773</v>
      </c>
      <c r="M14" s="7">
        <v>2.3545559836052208</v>
      </c>
      <c r="N14" s="7">
        <v>2.4834209073560034</v>
      </c>
      <c r="O14" s="7">
        <v>2.6049799698952887</v>
      </c>
      <c r="P14" s="7">
        <v>2.9629643154385974</v>
      </c>
      <c r="Q14" s="7">
        <v>3.1785197970255799</v>
      </c>
      <c r="R14" s="7">
        <v>2.8597922201086976</v>
      </c>
      <c r="S14" s="7">
        <v>2.4096986803701257</v>
      </c>
      <c r="T14" s="7">
        <v>3.0157939387622146</v>
      </c>
      <c r="U14" s="7">
        <v>2.604042575260257</v>
      </c>
      <c r="V14" s="7">
        <v>2.9273692483177065</v>
      </c>
      <c r="W14" s="8">
        <v>2.9722174118447935</v>
      </c>
    </row>
    <row r="15" spans="1:23" ht="15.75" x14ac:dyDescent="0.25">
      <c r="A15" s="4" t="s">
        <v>62</v>
      </c>
      <c r="B15" s="6">
        <v>2.600561953659593</v>
      </c>
      <c r="C15" s="7">
        <v>1.2915821933085503</v>
      </c>
      <c r="D15" s="7">
        <v>1.1588457852250489</v>
      </c>
      <c r="E15" s="7">
        <v>1.131566898669951</v>
      </c>
      <c r="F15" s="7">
        <v>1.1177587425675675</v>
      </c>
      <c r="G15" s="7">
        <v>1.3486422984326021</v>
      </c>
      <c r="H15" s="7">
        <v>1.0656435578947361</v>
      </c>
      <c r="I15" s="7">
        <v>1.2887105861306538</v>
      </c>
      <c r="J15" s="7">
        <v>1.193752714156171</v>
      </c>
      <c r="K15" s="7">
        <v>1.4173177185396821</v>
      </c>
      <c r="L15" s="7">
        <v>0.91648893418803479</v>
      </c>
      <c r="M15" s="7">
        <v>0.88114162145187624</v>
      </c>
      <c r="N15" s="7">
        <v>0.96559156863289386</v>
      </c>
      <c r="O15" s="7">
        <v>0.80300020916230386</v>
      </c>
      <c r="P15" s="7">
        <v>1.0982426925313284</v>
      </c>
      <c r="Q15" s="7">
        <v>1.2337109744199879</v>
      </c>
      <c r="R15" s="7">
        <v>0.78111769728260905</v>
      </c>
      <c r="S15" s="7">
        <v>1.2101712925313945</v>
      </c>
      <c r="T15" s="7">
        <v>1.4554288182410418</v>
      </c>
      <c r="U15" s="7">
        <v>1.2965211047152478</v>
      </c>
      <c r="V15" s="7">
        <v>1.3906359646993938</v>
      </c>
      <c r="W15" s="8">
        <v>1.0699733737236219</v>
      </c>
    </row>
    <row r="16" spans="1:23" ht="15.75" x14ac:dyDescent="0.25">
      <c r="A16" s="4" t="s">
        <v>63</v>
      </c>
      <c r="B16" s="6">
        <v>0.38848129969683853</v>
      </c>
      <c r="C16" s="7">
        <v>0.2249976765799257</v>
      </c>
      <c r="D16" s="7">
        <v>0.23348111692759294</v>
      </c>
      <c r="E16" s="7">
        <v>0.21641895901477834</v>
      </c>
      <c r="F16" s="7">
        <v>0.22969081058558558</v>
      </c>
      <c r="G16" s="7">
        <v>0.2155428810344828</v>
      </c>
      <c r="H16" s="7">
        <v>0.21922309144736821</v>
      </c>
      <c r="I16" s="7">
        <v>0.21935994090452265</v>
      </c>
      <c r="J16" s="7">
        <v>0.22468636050377827</v>
      </c>
      <c r="K16" s="7">
        <v>0.28534083936507926</v>
      </c>
      <c r="L16" s="7">
        <v>0.17475922094017107</v>
      </c>
      <c r="M16" s="7">
        <v>0.17306181117455144</v>
      </c>
      <c r="N16" s="7">
        <v>0.19272294323386541</v>
      </c>
      <c r="O16" s="7">
        <v>0.16293419149214663</v>
      </c>
      <c r="P16" s="7">
        <v>0.19237546446115295</v>
      </c>
      <c r="Q16" s="7">
        <v>0.22095236460440215</v>
      </c>
      <c r="R16" s="7">
        <v>0.17276582445652186</v>
      </c>
      <c r="S16" s="7">
        <v>0.23046583198942497</v>
      </c>
      <c r="T16" s="7">
        <v>0.26856235570032561</v>
      </c>
      <c r="U16" s="7">
        <v>0.25982804788732394</v>
      </c>
      <c r="V16" s="7">
        <v>0.26441993866519592</v>
      </c>
      <c r="W16" s="8">
        <v>0.2049081674608578</v>
      </c>
    </row>
    <row r="17" spans="1:23" x14ac:dyDescent="0.25">
      <c r="A17" s="4" t="s">
        <v>55</v>
      </c>
      <c r="B17" s="6">
        <v>0.14797710775227371</v>
      </c>
      <c r="C17" s="7">
        <v>6.2526728624535316E-2</v>
      </c>
      <c r="D17" s="7">
        <v>5.1560203522504892E-2</v>
      </c>
      <c r="E17" s="7">
        <v>4.8399921428571427E-2</v>
      </c>
      <c r="F17" s="7">
        <v>4.9267686261261261E-2</v>
      </c>
      <c r="G17" s="7">
        <v>4.3755986206896552E-2</v>
      </c>
      <c r="H17" s="7">
        <v>4.5472060526315757E-2</v>
      </c>
      <c r="I17" s="7">
        <v>5.4625144522613078E-2</v>
      </c>
      <c r="J17" s="7">
        <v>5.8695358790931983E-2</v>
      </c>
      <c r="K17" s="7">
        <v>5.6268241460317441E-2</v>
      </c>
      <c r="L17" s="7">
        <v>3.8472130128205162E-2</v>
      </c>
      <c r="M17" s="7">
        <v>3.6000477895595441E-2</v>
      </c>
      <c r="N17" s="7">
        <v>3.8286387508674538E-2</v>
      </c>
      <c r="O17" s="7">
        <v>2.9881577094240844E-2</v>
      </c>
      <c r="P17" s="7">
        <v>5.0904480952380968E-2</v>
      </c>
      <c r="Q17" s="7">
        <v>6.5341502379535982E-2</v>
      </c>
      <c r="R17" s="7">
        <v>3.669478206521741E-2</v>
      </c>
      <c r="S17" s="7">
        <v>4.1543963516192994E-2</v>
      </c>
      <c r="T17" s="7">
        <v>4.8374459934853412E-2</v>
      </c>
      <c r="U17" s="7">
        <v>4.7450814329454978E-2</v>
      </c>
      <c r="V17" s="7">
        <v>4.969630071704359E-2</v>
      </c>
      <c r="W17" s="8">
        <v>4.036328522804631E-2</v>
      </c>
    </row>
    <row r="18" spans="1:23" ht="15.75" x14ac:dyDescent="0.25">
      <c r="A18" s="4" t="s">
        <v>64</v>
      </c>
      <c r="B18" s="6">
        <v>2.5605619536595929</v>
      </c>
      <c r="C18" s="7">
        <v>0.03</v>
      </c>
      <c r="D18" s="7">
        <v>0.03</v>
      </c>
      <c r="E18" s="7">
        <v>0.03</v>
      </c>
      <c r="F18" s="7">
        <v>0.03</v>
      </c>
      <c r="G18" s="7">
        <v>0.03</v>
      </c>
      <c r="H18" s="7">
        <v>1.025643557894736</v>
      </c>
      <c r="I18" s="7">
        <v>0.03</v>
      </c>
      <c r="J18" s="7">
        <v>0.03</v>
      </c>
      <c r="K18" s="7">
        <v>1.3773177185396821</v>
      </c>
      <c r="L18" s="7">
        <v>0.03</v>
      </c>
      <c r="M18" s="7">
        <v>0.84114162145187621</v>
      </c>
      <c r="N18" s="7">
        <v>0.92559156863289382</v>
      </c>
      <c r="O18" s="7">
        <v>0.03</v>
      </c>
      <c r="P18" s="7">
        <v>0.03</v>
      </c>
      <c r="Q18" s="7">
        <v>0.03</v>
      </c>
      <c r="R18" s="7">
        <v>0.74111769728260901</v>
      </c>
      <c r="S18" s="7">
        <v>1.1701712925313945</v>
      </c>
      <c r="T18" s="7">
        <v>1.4154288182410417</v>
      </c>
      <c r="U18" s="7">
        <v>1.2565211047152478</v>
      </c>
      <c r="V18" s="7">
        <v>0.03</v>
      </c>
      <c r="W18" s="8">
        <v>1.0299733737236219</v>
      </c>
    </row>
    <row r="19" spans="1:23" ht="15.75" x14ac:dyDescent="0.25">
      <c r="A19" s="4" t="s">
        <v>65</v>
      </c>
      <c r="B19" s="6">
        <v>3.0996222000866179E-2</v>
      </c>
      <c r="C19" s="7">
        <v>3.15650371747212E-2</v>
      </c>
      <c r="D19" s="7">
        <v>4.5477710763209389E-2</v>
      </c>
      <c r="E19" s="7">
        <v>4.1663380640394092E-2</v>
      </c>
      <c r="F19" s="7">
        <v>3.2539447522522524E-2</v>
      </c>
      <c r="G19" s="7">
        <v>4.2081649999999998E-2</v>
      </c>
      <c r="H19" s="7">
        <v>3.3542166447368398E-2</v>
      </c>
      <c r="I19" s="7">
        <v>4.256373467336684E-2</v>
      </c>
      <c r="J19" s="7">
        <v>3.3629977632241806E-2</v>
      </c>
      <c r="K19" s="7">
        <v>3.9844435873015865E-2</v>
      </c>
      <c r="L19" s="7">
        <v>3.8785899145299174E-2</v>
      </c>
      <c r="M19" s="7">
        <v>4.0215118923327901E-2</v>
      </c>
      <c r="N19" s="7">
        <v>4.6819128244274817E-2</v>
      </c>
      <c r="O19" s="7">
        <v>3.7618137434554985E-2</v>
      </c>
      <c r="P19" s="7">
        <v>4.5384352531328338E-2</v>
      </c>
      <c r="Q19" s="7">
        <v>3.0575265556216532E-2</v>
      </c>
      <c r="R19" s="7">
        <v>3.6262842391304367E-2</v>
      </c>
      <c r="S19" s="7">
        <v>3.7923250363516195E-2</v>
      </c>
      <c r="T19" s="7">
        <v>4.3358674918566764E-2</v>
      </c>
      <c r="U19" s="7">
        <v>4.1985223759951007E-2</v>
      </c>
      <c r="V19" s="7">
        <v>4.4033303695532287E-2</v>
      </c>
      <c r="W19" s="8">
        <v>3.8375737236215131E-2</v>
      </c>
    </row>
    <row r="20" spans="1:23" ht="15.75" x14ac:dyDescent="0.25">
      <c r="A20" s="4" t="s">
        <v>66</v>
      </c>
      <c r="B20" s="6">
        <v>5.8099101775660467E-2</v>
      </c>
      <c r="C20" s="7">
        <v>0.12340431226765801</v>
      </c>
      <c r="D20" s="7">
        <v>0.13147851898238747</v>
      </c>
      <c r="E20" s="7">
        <v>3.6575572807881776E-2</v>
      </c>
      <c r="F20" s="7">
        <v>4.6476287387387384E-2</v>
      </c>
      <c r="G20" s="7">
        <v>3.9280942163009411E-2</v>
      </c>
      <c r="H20" s="7">
        <v>5.3529003289473645E-2</v>
      </c>
      <c r="I20" s="7">
        <v>3.8479233768844233E-2</v>
      </c>
      <c r="J20" s="7">
        <v>0.1459224797984886</v>
      </c>
      <c r="K20" s="7">
        <v>1.8550192253968249E-2</v>
      </c>
      <c r="L20" s="7">
        <v>7.8583956410256464E-2</v>
      </c>
      <c r="M20" s="7">
        <v>0.14432379347471452</v>
      </c>
      <c r="N20" s="7">
        <v>0.13322573566967388</v>
      </c>
      <c r="O20" s="7">
        <v>0.13263688835078538</v>
      </c>
      <c r="P20" s="7">
        <v>4.5738206917293252E-2</v>
      </c>
      <c r="Q20" s="7">
        <v>6.7184340809042231E-2</v>
      </c>
      <c r="R20" s="7">
        <v>5.5599676630434816E-2</v>
      </c>
      <c r="S20" s="7">
        <v>5.6383927561136818E-2</v>
      </c>
      <c r="T20" s="7">
        <v>4.3753857980456015E-2</v>
      </c>
      <c r="U20" s="7">
        <v>4.0779433435394974E-2</v>
      </c>
      <c r="V20" s="7">
        <v>4.0511439823496982E-2</v>
      </c>
      <c r="W20" s="8">
        <v>6.6944230088495593E-2</v>
      </c>
    </row>
    <row r="21" spans="1:23" x14ac:dyDescent="0.25">
      <c r="A21" s="4" t="s">
        <v>3</v>
      </c>
      <c r="B21" s="6">
        <v>2.0078808748375924E-2</v>
      </c>
      <c r="C21" s="7">
        <v>2.4908122676579932E-2</v>
      </c>
      <c r="D21" s="7">
        <v>1.9657327592954986E-2</v>
      </c>
      <c r="E21" s="7">
        <v>0.01</v>
      </c>
      <c r="F21" s="7">
        <v>7.7090979729729728E-3</v>
      </c>
      <c r="G21" s="7">
        <v>7.7090979729729728E-3</v>
      </c>
      <c r="H21" s="7">
        <v>7.7090979729729728E-3</v>
      </c>
      <c r="I21" s="7">
        <v>7.7090979729729728E-3</v>
      </c>
      <c r="J21" s="7">
        <v>3.3092789924433243E-2</v>
      </c>
      <c r="K21" s="7">
        <v>0.01</v>
      </c>
      <c r="L21" s="7">
        <v>9.1296662393162472E-3</v>
      </c>
      <c r="M21" s="7">
        <v>2.4905611419249594E-2</v>
      </c>
      <c r="N21" s="7">
        <v>2.3611283761276892E-2</v>
      </c>
      <c r="O21" s="7">
        <v>2.1506218193717279E-2</v>
      </c>
      <c r="P21" s="7">
        <v>5.7526613032581478E-3</v>
      </c>
      <c r="Q21" s="7">
        <v>1.2305404997025579E-2</v>
      </c>
      <c r="R21" s="7">
        <v>8.3876657608695712E-3</v>
      </c>
      <c r="S21" s="7">
        <v>1.1020855651024453E-2</v>
      </c>
      <c r="T21" s="7">
        <v>8.0657876221498347E-3</v>
      </c>
      <c r="U21" s="7">
        <v>7.2446254745866497E-3</v>
      </c>
      <c r="V21" s="7">
        <v>7.2446254745866497E-3</v>
      </c>
      <c r="W21" s="8">
        <v>8.311564329475836E-3</v>
      </c>
    </row>
    <row r="22" spans="1:23" x14ac:dyDescent="0.25">
      <c r="A22" s="4" t="s">
        <v>53</v>
      </c>
      <c r="B22" s="6">
        <v>0.64963187527066613</v>
      </c>
      <c r="C22" s="7">
        <v>-0.55762081784388728</v>
      </c>
      <c r="D22" s="7">
        <v>0.2935420743640032</v>
      </c>
      <c r="E22" s="7">
        <v>-0.14778325123153269</v>
      </c>
      <c r="F22" s="7">
        <v>0.22522522522523378</v>
      </c>
      <c r="G22" s="7">
        <v>-0.470219435736695</v>
      </c>
      <c r="H22" s="7">
        <v>0.65789473684217836</v>
      </c>
      <c r="I22" s="7">
        <v>-0.10050251256284763</v>
      </c>
      <c r="J22" s="7">
        <v>-0.35264483627202375</v>
      </c>
      <c r="K22" s="7">
        <v>-0.25396825396822598</v>
      </c>
      <c r="L22" s="7">
        <v>-0.21367521367528503</v>
      </c>
      <c r="M22" s="7">
        <v>0.40783034257747908</v>
      </c>
      <c r="N22" s="7">
        <v>0.13879250520470368</v>
      </c>
      <c r="O22" s="7">
        <v>-0.39267015706807773</v>
      </c>
      <c r="P22" s="7">
        <v>-0.10025062656644956</v>
      </c>
      <c r="Q22" s="7">
        <v>1.9036287923854862</v>
      </c>
      <c r="R22" s="7">
        <v>0.54347826086950557</v>
      </c>
      <c r="S22" s="7">
        <v>1.7845340383344441</v>
      </c>
      <c r="T22" s="7">
        <v>-0.32573289902276548</v>
      </c>
      <c r="U22" s="7">
        <v>2.1432945499081533</v>
      </c>
      <c r="V22" s="7">
        <v>0.93767236624376515</v>
      </c>
      <c r="W22" s="8">
        <v>0.61266167460854026</v>
      </c>
    </row>
    <row r="23" spans="1:23" x14ac:dyDescent="0.25">
      <c r="A23" s="4" t="s">
        <v>73</v>
      </c>
      <c r="B23" s="13">
        <v>99.021031226071884</v>
      </c>
      <c r="C23" s="14">
        <v>99.53610758364313</v>
      </c>
      <c r="D23" s="14">
        <v>100.09269659540118</v>
      </c>
      <c r="E23" s="14">
        <v>100.01105000596057</v>
      </c>
      <c r="F23" s="14">
        <v>99.66067776441443</v>
      </c>
      <c r="G23" s="14">
        <v>99.847857645297793</v>
      </c>
      <c r="H23" s="14">
        <v>100.150469159868</v>
      </c>
      <c r="I23" s="14">
        <v>99.642665830753771</v>
      </c>
      <c r="J23" s="14">
        <v>99.646462649874067</v>
      </c>
      <c r="K23" s="14">
        <v>99.680652543365056</v>
      </c>
      <c r="L23" s="14">
        <v>100.10212575213676</v>
      </c>
      <c r="M23" s="14">
        <v>100.16845776460033</v>
      </c>
      <c r="N23" s="14">
        <v>100.11913558313699</v>
      </c>
      <c r="O23" s="14">
        <v>99.647716799607352</v>
      </c>
      <c r="P23" s="14">
        <v>100.06852542837093</v>
      </c>
      <c r="Q23" s="14">
        <v>99.405465655383722</v>
      </c>
      <c r="R23" s="14">
        <v>99.95785939728259</v>
      </c>
      <c r="S23" s="14">
        <v>100.11518826093899</v>
      </c>
      <c r="T23" s="14">
        <v>100.21342280130291</v>
      </c>
      <c r="U23" s="14">
        <v>99.534147482792406</v>
      </c>
      <c r="V23" s="14">
        <v>99.75465916845009</v>
      </c>
      <c r="W23" s="15">
        <v>100.06879216337643</v>
      </c>
    </row>
    <row r="24" spans="1:23" x14ac:dyDescent="0.25">
      <c r="A24" s="4" t="s">
        <v>54</v>
      </c>
      <c r="B24" s="6">
        <v>7.3710227799786106</v>
      </c>
      <c r="C24" s="7">
        <v>8.7367610506436453</v>
      </c>
      <c r="D24" s="7">
        <v>10.266913231842928</v>
      </c>
      <c r="E24" s="7">
        <v>10.247435699689214</v>
      </c>
      <c r="F24" s="7">
        <v>7.9339206056660423</v>
      </c>
      <c r="G24" s="7">
        <v>11.518975026364005</v>
      </c>
      <c r="H24" s="7">
        <v>8.2867408577648725</v>
      </c>
      <c r="I24" s="7">
        <v>10.322626396690925</v>
      </c>
      <c r="J24" s="7">
        <v>8.9149726843927564</v>
      </c>
      <c r="K24" s="7">
        <v>9.2279051676497481</v>
      </c>
      <c r="L24" s="7">
        <v>9.2358449357509347</v>
      </c>
      <c r="M24" s="7">
        <v>9.7740174159930557</v>
      </c>
      <c r="N24" s="7">
        <v>10.404060541439614</v>
      </c>
      <c r="O24" s="7">
        <v>9.3696736331085457</v>
      </c>
      <c r="P24" s="7">
        <v>9.1663322790843473</v>
      </c>
      <c r="Q24" s="7">
        <v>7.8230120678364532</v>
      </c>
      <c r="R24" s="7">
        <v>9.9554986684699518</v>
      </c>
      <c r="S24" s="7">
        <v>10.279437136980851</v>
      </c>
      <c r="T24" s="7">
        <v>9.3592048522694835</v>
      </c>
      <c r="U24" s="7">
        <v>9.8053547699118866</v>
      </c>
      <c r="V24" s="7">
        <v>9.1405204766097317</v>
      </c>
      <c r="W24" s="8">
        <v>9.355981637558024</v>
      </c>
    </row>
    <row r="25" spans="1:23" x14ac:dyDescent="0.25">
      <c r="A25" s="5" t="s">
        <v>4</v>
      </c>
      <c r="B25" s="27">
        <v>69.628627329358267</v>
      </c>
      <c r="C25" s="28">
        <v>70.493243494669485</v>
      </c>
      <c r="D25" s="28">
        <v>69.395398113456679</v>
      </c>
      <c r="E25" s="28">
        <v>58.013836108960234</v>
      </c>
      <c r="F25" s="28">
        <v>63.146058255499547</v>
      </c>
      <c r="G25" s="28">
        <v>59.761912778391547</v>
      </c>
      <c r="H25" s="28">
        <v>64.079886871825735</v>
      </c>
      <c r="I25" s="28">
        <v>58.963958606853552</v>
      </c>
      <c r="J25" s="28">
        <v>72.713419685130418</v>
      </c>
      <c r="K25" s="28">
        <v>53.807458294795588</v>
      </c>
      <c r="L25" s="28">
        <v>65.849557594790923</v>
      </c>
      <c r="M25" s="28">
        <v>71.364854384622419</v>
      </c>
      <c r="N25" s="28">
        <v>69.147113770255459</v>
      </c>
      <c r="O25" s="28">
        <v>70.743351975982463</v>
      </c>
      <c r="P25" s="28">
        <v>63.260347226754767</v>
      </c>
      <c r="Q25" s="28">
        <v>64.471897491369418</v>
      </c>
      <c r="R25" s="28">
        <v>63.65128724307516</v>
      </c>
      <c r="S25" s="28">
        <v>64.944908400124902</v>
      </c>
      <c r="T25" s="28">
        <v>61.786659538259684</v>
      </c>
      <c r="U25" s="28">
        <v>63.979784423965171</v>
      </c>
      <c r="V25" s="28">
        <v>60.566494805783066</v>
      </c>
      <c r="W25" s="29">
        <v>64.228620772896846</v>
      </c>
    </row>
    <row r="26" spans="1:23" x14ac:dyDescent="0.25">
      <c r="A26" s="4" t="s">
        <v>5</v>
      </c>
      <c r="B26" s="13">
        <v>23.883263847528294</v>
      </c>
      <c r="C26" s="7">
        <v>8.8987099856665068</v>
      </c>
      <c r="D26" s="7" t="s">
        <v>56</v>
      </c>
      <c r="E26" s="7">
        <v>6.728593545313803</v>
      </c>
      <c r="F26" s="7" t="s">
        <v>56</v>
      </c>
      <c r="G26" s="7" t="s">
        <v>56</v>
      </c>
      <c r="H26" s="7">
        <v>8.4296437507446669</v>
      </c>
      <c r="I26" s="7" t="s">
        <v>56</v>
      </c>
      <c r="J26" s="7">
        <v>7.65883895577542</v>
      </c>
      <c r="K26" s="7">
        <v>9.7670250896057347</v>
      </c>
      <c r="L26" s="7">
        <v>6.0786650774731816</v>
      </c>
      <c r="M26" s="7">
        <v>5.8167283140436705</v>
      </c>
      <c r="N26" s="7">
        <v>6.4331665475339523</v>
      </c>
      <c r="O26" s="7">
        <v>4.363940698230512</v>
      </c>
      <c r="P26" s="7">
        <v>6.7704605106179905</v>
      </c>
      <c r="Q26" s="7">
        <v>7.8714234406799957</v>
      </c>
      <c r="R26" s="7">
        <v>6.38501014440864</v>
      </c>
      <c r="S26" s="7">
        <v>6.4593301435406705</v>
      </c>
      <c r="T26" s="7">
        <v>7.234726688102894</v>
      </c>
      <c r="U26" s="7">
        <v>8.0193179108037196</v>
      </c>
      <c r="V26" s="7">
        <v>7.1172248803827758</v>
      </c>
      <c r="W26" s="8">
        <v>6.3374387181633391</v>
      </c>
    </row>
    <row r="27" spans="1:23" x14ac:dyDescent="0.25">
      <c r="A27" s="4" t="s">
        <v>6</v>
      </c>
      <c r="B27" s="13">
        <v>54.258487194758786</v>
      </c>
      <c r="C27" s="14">
        <v>21.022455805064499</v>
      </c>
      <c r="D27" s="14" t="s">
        <v>56</v>
      </c>
      <c r="E27" s="14">
        <v>15.928307728950815</v>
      </c>
      <c r="F27" s="14" t="s">
        <v>56</v>
      </c>
      <c r="G27" s="14" t="s">
        <v>56</v>
      </c>
      <c r="H27" s="14">
        <v>20.523054926724647</v>
      </c>
      <c r="I27" s="14" t="s">
        <v>56</v>
      </c>
      <c r="J27" s="14">
        <v>17.671951364882581</v>
      </c>
      <c r="K27" s="14">
        <v>22.759856630824377</v>
      </c>
      <c r="L27" s="14">
        <v>15.196662693682956</v>
      </c>
      <c r="M27" s="14">
        <v>14.586564849063357</v>
      </c>
      <c r="N27" s="14">
        <v>16.470097688825355</v>
      </c>
      <c r="O27" s="14">
        <v>10.820181731229077</v>
      </c>
      <c r="P27" s="14">
        <v>15.539250775471245</v>
      </c>
      <c r="Q27" s="14">
        <v>18.915359750987673</v>
      </c>
      <c r="R27" s="14">
        <v>15.723833393006325</v>
      </c>
      <c r="S27" s="14">
        <v>15.69976076555024</v>
      </c>
      <c r="T27" s="14">
        <v>17.982612837918303</v>
      </c>
      <c r="U27" s="14">
        <v>19.258287622227524</v>
      </c>
      <c r="V27" s="14">
        <v>17.224880382775122</v>
      </c>
      <c r="W27" s="15">
        <v>15.365299533660171</v>
      </c>
    </row>
    <row r="28" spans="1:23" x14ac:dyDescent="0.25">
      <c r="A28" s="4" t="s">
        <v>7</v>
      </c>
      <c r="B28" s="6">
        <v>8.2042882668254915</v>
      </c>
      <c r="C28" s="7">
        <v>3.0100334448160537</v>
      </c>
      <c r="D28" s="7" t="s">
        <v>56</v>
      </c>
      <c r="E28" s="7">
        <v>2.5187566988210071</v>
      </c>
      <c r="F28" s="7" t="s">
        <v>56</v>
      </c>
      <c r="G28" s="7" t="s">
        <v>56</v>
      </c>
      <c r="H28" s="7">
        <v>3.2824973191945666</v>
      </c>
      <c r="I28" s="7" t="s">
        <v>56</v>
      </c>
      <c r="J28" s="7">
        <v>2.8966503754917152</v>
      </c>
      <c r="K28" s="7">
        <v>3.575268817204301</v>
      </c>
      <c r="L28" s="7">
        <v>2.4404052443384985</v>
      </c>
      <c r="M28" s="7">
        <v>2.465397923875432</v>
      </c>
      <c r="N28" s="7">
        <v>2.6030497974743865</v>
      </c>
      <c r="O28" s="7">
        <v>1.802367288378766</v>
      </c>
      <c r="P28" s="7">
        <v>2.5769506084466713</v>
      </c>
      <c r="Q28" s="7">
        <v>2.8821980126900519</v>
      </c>
      <c r="R28" s="7">
        <v>2.522675736961451</v>
      </c>
      <c r="S28" s="7">
        <v>2.642045454545455</v>
      </c>
      <c r="T28" s="7">
        <v>2.9698106466595213</v>
      </c>
      <c r="U28" s="7">
        <v>3.2002742666348674</v>
      </c>
      <c r="V28" s="7">
        <v>2.6913875598086126</v>
      </c>
      <c r="W28" s="8">
        <v>2.5842998923831164</v>
      </c>
    </row>
    <row r="29" spans="1:23" x14ac:dyDescent="0.25">
      <c r="A29" s="4" t="s">
        <v>8</v>
      </c>
      <c r="B29" s="13">
        <v>35.616438356164387</v>
      </c>
      <c r="C29" s="14">
        <v>14.542522694696606</v>
      </c>
      <c r="D29" s="14" t="s">
        <v>56</v>
      </c>
      <c r="E29" s="14">
        <v>12.176967964749315</v>
      </c>
      <c r="F29" s="14" t="s">
        <v>56</v>
      </c>
      <c r="G29" s="14" t="s">
        <v>56</v>
      </c>
      <c r="H29" s="14">
        <v>14.625282973906826</v>
      </c>
      <c r="I29" s="14" t="s">
        <v>56</v>
      </c>
      <c r="J29" s="14">
        <v>13.440219334843247</v>
      </c>
      <c r="K29" s="14">
        <v>15.949820788530467</v>
      </c>
      <c r="L29" s="14">
        <v>11.531585220500595</v>
      </c>
      <c r="M29" s="14">
        <v>11.24567474048443</v>
      </c>
      <c r="N29" s="14">
        <v>12.360019061234214</v>
      </c>
      <c r="O29" s="14">
        <v>9.1999999999999993</v>
      </c>
      <c r="P29" s="14">
        <v>12.4</v>
      </c>
      <c r="Q29" s="14">
        <v>13.61786184604334</v>
      </c>
      <c r="R29" s="14">
        <v>11.695906432748538</v>
      </c>
      <c r="S29" s="14">
        <v>11.782296650717704</v>
      </c>
      <c r="T29" s="14">
        <v>13.933547695605574</v>
      </c>
      <c r="U29" s="14">
        <v>14.458621512043884</v>
      </c>
      <c r="V29" s="14">
        <v>13.606459330143542</v>
      </c>
      <c r="W29" s="15">
        <v>12.077005859141458</v>
      </c>
    </row>
    <row r="30" spans="1:23" x14ac:dyDescent="0.25">
      <c r="A30" s="4" t="s">
        <v>9</v>
      </c>
      <c r="B30" s="6">
        <v>6.87909469922573</v>
      </c>
      <c r="C30" s="7">
        <v>3.7446249402771143</v>
      </c>
      <c r="D30" s="7" t="s">
        <v>56</v>
      </c>
      <c r="E30" s="7">
        <v>3.242229367631297</v>
      </c>
      <c r="F30" s="7" t="s">
        <v>56</v>
      </c>
      <c r="G30" s="7" t="s">
        <v>56</v>
      </c>
      <c r="H30" s="7">
        <v>4.0658882402001666</v>
      </c>
      <c r="I30" s="7" t="s">
        <v>56</v>
      </c>
      <c r="J30" s="7">
        <v>3.2453212540231253</v>
      </c>
      <c r="K30" s="7">
        <v>3.9829749103942653</v>
      </c>
      <c r="L30" s="7">
        <v>3.0482717520858165</v>
      </c>
      <c r="M30" s="7">
        <v>2.9128385634172536</v>
      </c>
      <c r="N30" s="7">
        <v>3.3774124374553249</v>
      </c>
      <c r="O30" s="7">
        <v>2.5974414155906262</v>
      </c>
      <c r="P30" s="7">
        <v>3.280839895013123</v>
      </c>
      <c r="Q30" s="7">
        <v>3.3251526397701432</v>
      </c>
      <c r="R30" s="7">
        <v>3.2894736842105261</v>
      </c>
      <c r="S30" s="7">
        <v>3.1085526315789478</v>
      </c>
      <c r="T30" s="7">
        <v>3.3762057877813505</v>
      </c>
      <c r="U30" s="7">
        <v>3.5684474123539234</v>
      </c>
      <c r="V30" s="7">
        <v>3.7828947368421062</v>
      </c>
      <c r="W30" s="8">
        <v>3.1074375224201845</v>
      </c>
    </row>
    <row r="31" spans="1:23" x14ac:dyDescent="0.25">
      <c r="A31" s="4" t="s">
        <v>10</v>
      </c>
      <c r="B31" s="6">
        <v>1.7586092912447886</v>
      </c>
      <c r="C31" s="7">
        <v>1.0565097945532729</v>
      </c>
      <c r="D31" s="7" t="s">
        <v>56</v>
      </c>
      <c r="E31" s="7">
        <v>1.0018816243896629</v>
      </c>
      <c r="F31" s="7" t="s">
        <v>56</v>
      </c>
      <c r="G31" s="7" t="s">
        <v>56</v>
      </c>
      <c r="H31" s="7">
        <v>1.2258965804837363</v>
      </c>
      <c r="I31" s="7" t="s">
        <v>56</v>
      </c>
      <c r="J31" s="7">
        <v>0.92540827273810933</v>
      </c>
      <c r="K31" s="7">
        <v>1.189247311827957</v>
      </c>
      <c r="L31" s="7">
        <v>0.94398092967818825</v>
      </c>
      <c r="M31" s="7">
        <v>0.93210834029352119</v>
      </c>
      <c r="N31" s="7">
        <v>0.95868477483917081</v>
      </c>
      <c r="O31" s="7">
        <v>0.82407938785270207</v>
      </c>
      <c r="P31" s="7">
        <v>1.0708661417322836</v>
      </c>
      <c r="Q31" s="7">
        <v>0.89746198970429802</v>
      </c>
      <c r="R31" s="7">
        <v>0.92650375939849627</v>
      </c>
      <c r="S31" s="7">
        <v>0.93444976076555031</v>
      </c>
      <c r="T31" s="7">
        <v>1.0118613790639512</v>
      </c>
      <c r="U31" s="7">
        <v>0.98235601001669448</v>
      </c>
      <c r="V31" s="7">
        <v>1.0736842105263158</v>
      </c>
      <c r="W31" s="8">
        <v>0.96223843118498165</v>
      </c>
    </row>
    <row r="32" spans="1:23" x14ac:dyDescent="0.25">
      <c r="A32" s="4" t="s">
        <v>11</v>
      </c>
      <c r="B32" s="6">
        <v>5.467540202501489</v>
      </c>
      <c r="C32" s="7">
        <v>3.0204849498327757</v>
      </c>
      <c r="D32" s="7" t="s">
        <v>56</v>
      </c>
      <c r="E32" s="7">
        <v>2.9608788853161845</v>
      </c>
      <c r="F32" s="7" t="s">
        <v>56</v>
      </c>
      <c r="G32" s="7" t="s">
        <v>56</v>
      </c>
      <c r="H32" s="7">
        <v>4.1284403669724767</v>
      </c>
      <c r="I32" s="7" t="s">
        <v>56</v>
      </c>
      <c r="J32" s="7">
        <v>3.1156872094409342</v>
      </c>
      <c r="K32" s="7">
        <v>4.381720430107527</v>
      </c>
      <c r="L32" s="7">
        <v>3.115315852205006</v>
      </c>
      <c r="M32" s="7">
        <v>3.0336475360935449</v>
      </c>
      <c r="N32" s="7">
        <v>3.6186561829878481</v>
      </c>
      <c r="O32" s="7">
        <v>2.7693089430894307</v>
      </c>
      <c r="P32" s="7">
        <v>3.422512526843235</v>
      </c>
      <c r="Q32" s="7">
        <v>2.9510355560876338</v>
      </c>
      <c r="R32" s="7">
        <v>3.15</v>
      </c>
      <c r="S32" s="7">
        <v>3.3104066985645941</v>
      </c>
      <c r="T32" s="7">
        <v>3.8853161843515545</v>
      </c>
      <c r="U32" s="7">
        <v>3.8367517290722626</v>
      </c>
      <c r="V32" s="7">
        <v>3.5077751196172255</v>
      </c>
      <c r="W32" s="8">
        <v>3.2016022958268566</v>
      </c>
    </row>
    <row r="33" spans="1:23" x14ac:dyDescent="0.25">
      <c r="A33" s="4" t="s">
        <v>12</v>
      </c>
      <c r="B33" s="6">
        <v>0.68493150684931503</v>
      </c>
      <c r="C33" s="7">
        <v>0.45389393215480167</v>
      </c>
      <c r="D33" s="7" t="s">
        <v>56</v>
      </c>
      <c r="E33" s="7">
        <v>0.4808264856496367</v>
      </c>
      <c r="F33" s="7" t="s">
        <v>56</v>
      </c>
      <c r="G33" s="7" t="s">
        <v>56</v>
      </c>
      <c r="H33" s="7">
        <v>0.65530799475753598</v>
      </c>
      <c r="I33" s="7" t="s">
        <v>56</v>
      </c>
      <c r="J33" s="7">
        <v>0.42466324949338413</v>
      </c>
      <c r="K33" s="7">
        <v>0.71684587813620082</v>
      </c>
      <c r="L33" s="7">
        <v>0.50953516090584028</v>
      </c>
      <c r="M33" s="7">
        <v>0.47727001551127551</v>
      </c>
      <c r="N33" s="7">
        <v>0.53609721229449614</v>
      </c>
      <c r="O33" s="7">
        <v>0.45432807269249159</v>
      </c>
      <c r="P33" s="7">
        <v>0.51002147458840363</v>
      </c>
      <c r="Q33" s="7">
        <v>0.48</v>
      </c>
      <c r="R33" s="7">
        <v>0.52</v>
      </c>
      <c r="S33" s="7">
        <v>0.50837320574162681</v>
      </c>
      <c r="T33" s="7">
        <v>0.59545075622246046</v>
      </c>
      <c r="U33" s="7">
        <v>0.5664202241831624</v>
      </c>
      <c r="V33" s="7">
        <v>0.56818181818181812</v>
      </c>
      <c r="W33" s="8">
        <v>0.50819084060743758</v>
      </c>
    </row>
    <row r="34" spans="1:23" x14ac:dyDescent="0.25">
      <c r="A34" s="4" t="s">
        <v>13</v>
      </c>
      <c r="B34" s="6">
        <v>3.3055390113162599</v>
      </c>
      <c r="C34" s="7">
        <v>2.6949952221691351</v>
      </c>
      <c r="D34" s="7" t="s">
        <v>56</v>
      </c>
      <c r="E34" s="7">
        <v>2.7152554483744193</v>
      </c>
      <c r="F34" s="7" t="s">
        <v>56</v>
      </c>
      <c r="G34" s="7" t="s">
        <v>56</v>
      </c>
      <c r="H34" s="7">
        <v>3.6339806982008813</v>
      </c>
      <c r="I34" s="7" t="s">
        <v>56</v>
      </c>
      <c r="J34" s="7">
        <v>2.5479794969603047</v>
      </c>
      <c r="K34" s="7">
        <v>3.9725209080047792</v>
      </c>
      <c r="L34" s="7">
        <v>2.8307508939213348</v>
      </c>
      <c r="M34" s="7">
        <v>2.7</v>
      </c>
      <c r="N34" s="7">
        <v>3.1272337383845601</v>
      </c>
      <c r="O34" s="7">
        <v>2.6975729316116688</v>
      </c>
      <c r="P34" s="7">
        <v>2.9751252684323548</v>
      </c>
      <c r="Q34" s="7">
        <v>2.83052795402849</v>
      </c>
      <c r="R34" s="7">
        <v>2.96</v>
      </c>
      <c r="S34" s="7">
        <v>2.8409090909090908</v>
      </c>
      <c r="T34" s="7">
        <v>3.2452066214124091</v>
      </c>
      <c r="U34" s="7">
        <v>3.3090865728595276</v>
      </c>
      <c r="V34" s="7">
        <v>3.0397727272727271</v>
      </c>
      <c r="W34" s="8">
        <v>2.9295707282075809</v>
      </c>
    </row>
    <row r="35" spans="1:23" x14ac:dyDescent="0.25">
      <c r="A35" s="4" t="s">
        <v>14</v>
      </c>
      <c r="B35" s="6">
        <v>0.5941036331149494</v>
      </c>
      <c r="C35" s="7">
        <v>0.51063067367415194</v>
      </c>
      <c r="D35" s="7" t="s">
        <v>56</v>
      </c>
      <c r="E35" s="7">
        <v>0.53739430749077044</v>
      </c>
      <c r="F35" s="7" t="s">
        <v>56</v>
      </c>
      <c r="G35" s="7" t="s">
        <v>56</v>
      </c>
      <c r="H35" s="7">
        <v>0.75062552126772308</v>
      </c>
      <c r="I35" s="7" t="s">
        <v>56</v>
      </c>
      <c r="J35" s="7">
        <v>0.48128501609250202</v>
      </c>
      <c r="K35" s="7">
        <v>0.84677419354838723</v>
      </c>
      <c r="L35" s="7">
        <v>0.60199999999999998</v>
      </c>
      <c r="M35" s="7">
        <v>0.59509605059062176</v>
      </c>
      <c r="N35" s="7">
        <v>0.62544674767691211</v>
      </c>
      <c r="O35" s="7">
        <v>0.51111908177905296</v>
      </c>
      <c r="P35" s="7">
        <v>0.56669052732044856</v>
      </c>
      <c r="Q35" s="7">
        <v>0.5402250688375434</v>
      </c>
      <c r="R35" s="7">
        <v>0.62656641604010022</v>
      </c>
      <c r="S35" s="7">
        <v>0.59659090909090917</v>
      </c>
      <c r="T35" s="7">
        <v>0.65648445873526262</v>
      </c>
      <c r="U35" s="7">
        <v>0.65734557595993326</v>
      </c>
      <c r="V35" s="7">
        <v>0.59659090909090917</v>
      </c>
      <c r="W35" s="8">
        <v>0.59637689824225748</v>
      </c>
    </row>
    <row r="36" spans="1:23" x14ac:dyDescent="0.25">
      <c r="A36" s="4" t="s">
        <v>15</v>
      </c>
      <c r="B36" s="6">
        <v>1.6</v>
      </c>
      <c r="C36" s="7">
        <v>1.4467869087434302</v>
      </c>
      <c r="D36" s="7" t="s">
        <v>56</v>
      </c>
      <c r="E36" s="7">
        <v>1.6404668333928785</v>
      </c>
      <c r="F36" s="7" t="s">
        <v>56</v>
      </c>
      <c r="G36" s="7" t="s">
        <v>56</v>
      </c>
      <c r="H36" s="7">
        <v>2.1580483736447045</v>
      </c>
      <c r="I36" s="7" t="s">
        <v>56</v>
      </c>
      <c r="J36" s="7">
        <v>1.3306115150792703</v>
      </c>
      <c r="K36" s="7">
        <v>2.3835125448028678</v>
      </c>
      <c r="L36" s="7">
        <v>1.613528009535161</v>
      </c>
      <c r="M36" s="7">
        <v>1.5973630831643004</v>
      </c>
      <c r="N36" s="7">
        <v>1.7825232308791996</v>
      </c>
      <c r="O36" s="7">
        <v>1.4481707317073167</v>
      </c>
      <c r="P36" s="7">
        <v>1.6150680028632782</v>
      </c>
      <c r="Q36" s="7">
        <v>1.5069436130731475</v>
      </c>
      <c r="R36" s="7">
        <v>1.7857142857142856</v>
      </c>
      <c r="S36" s="7">
        <v>1.6327751196172249</v>
      </c>
      <c r="T36" s="7">
        <v>1.9381922115041086</v>
      </c>
      <c r="U36" s="7">
        <v>1.909432387312187</v>
      </c>
      <c r="V36" s="7">
        <v>1.6477272727272727</v>
      </c>
      <c r="W36" s="8">
        <v>1.7577424369245487</v>
      </c>
    </row>
    <row r="37" spans="1:23" x14ac:dyDescent="0.25">
      <c r="A37" s="4" t="s">
        <v>16</v>
      </c>
      <c r="B37" s="6">
        <v>0.21888028588445504</v>
      </c>
      <c r="C37" s="7">
        <v>0.22694696607740084</v>
      </c>
      <c r="D37" s="7" t="s">
        <v>56</v>
      </c>
      <c r="E37" s="7">
        <v>0.24</v>
      </c>
      <c r="F37" s="7" t="s">
        <v>56</v>
      </c>
      <c r="G37" s="7" t="s">
        <v>56</v>
      </c>
      <c r="H37" s="7">
        <v>0.33</v>
      </c>
      <c r="I37" s="7" t="s">
        <v>56</v>
      </c>
      <c r="J37" s="7">
        <v>0.19817618309691262</v>
      </c>
      <c r="K37" s="7">
        <v>0.37634408602150543</v>
      </c>
      <c r="L37" s="7">
        <v>0.23646007151370699</v>
      </c>
      <c r="M37" s="7">
        <v>0.22924591337549199</v>
      </c>
      <c r="N37" s="7">
        <v>0.25017869907076484</v>
      </c>
      <c r="O37" s="7">
        <v>0.2271640363462458</v>
      </c>
      <c r="P37" s="7">
        <v>0.23899999999999999</v>
      </c>
      <c r="Q37" s="7">
        <v>0.22</v>
      </c>
      <c r="R37" s="7">
        <v>0.25062656641604009</v>
      </c>
      <c r="S37" s="7">
        <v>0.25119617224880386</v>
      </c>
      <c r="T37" s="7">
        <v>0.28135048231511256</v>
      </c>
      <c r="U37" s="7">
        <v>0.28171953255425713</v>
      </c>
      <c r="V37" s="7">
        <v>0.22727272727272727</v>
      </c>
      <c r="W37" s="8">
        <v>0.26</v>
      </c>
    </row>
    <row r="38" spans="1:23" x14ac:dyDescent="0.25">
      <c r="A38" s="4" t="s">
        <v>17</v>
      </c>
      <c r="B38" s="6">
        <v>1.4383561643835616</v>
      </c>
      <c r="C38" s="7">
        <v>1.4034878165312947</v>
      </c>
      <c r="D38" s="7" t="s">
        <v>56</v>
      </c>
      <c r="E38" s="7">
        <v>1.5183994283672739</v>
      </c>
      <c r="F38" s="7" t="s">
        <v>56</v>
      </c>
      <c r="G38" s="7" t="s">
        <v>56</v>
      </c>
      <c r="H38" s="7">
        <v>1.99</v>
      </c>
      <c r="I38" s="7" t="s">
        <v>56</v>
      </c>
      <c r="J38" s="7">
        <v>1.24104184050542</v>
      </c>
      <c r="K38" s="7">
        <v>2.352150537634409</v>
      </c>
      <c r="L38" s="7">
        <v>1.4898688915375446</v>
      </c>
      <c r="M38" s="7">
        <v>1.4720797040925904</v>
      </c>
      <c r="N38" s="7">
        <v>1.6</v>
      </c>
      <c r="O38" s="7">
        <v>1.4841702534672401</v>
      </c>
      <c r="P38" s="7">
        <v>1.5509424958243856</v>
      </c>
      <c r="Q38" s="7">
        <v>1.3767508679516343</v>
      </c>
      <c r="R38" s="7">
        <v>1.5664160401002507</v>
      </c>
      <c r="S38" s="7">
        <v>1.6</v>
      </c>
      <c r="T38" s="7">
        <v>1.7506252232940338</v>
      </c>
      <c r="U38" s="7">
        <v>1.6903171953255425</v>
      </c>
      <c r="V38" s="7">
        <v>1.5</v>
      </c>
      <c r="W38" s="8">
        <v>1.5694128901112043</v>
      </c>
    </row>
    <row r="39" spans="1:23" x14ac:dyDescent="0.25">
      <c r="A39" s="4" t="s">
        <v>18</v>
      </c>
      <c r="B39" s="6">
        <v>0.21888028588445504</v>
      </c>
      <c r="C39" s="7">
        <v>0.20903010033444816</v>
      </c>
      <c r="D39" s="7" t="s">
        <v>56</v>
      </c>
      <c r="E39" s="7">
        <v>0.22</v>
      </c>
      <c r="F39" s="7" t="s">
        <v>56</v>
      </c>
      <c r="G39" s="7" t="s">
        <v>56</v>
      </c>
      <c r="H39" s="7">
        <v>0.291484570475396</v>
      </c>
      <c r="I39" s="7" t="s">
        <v>56</v>
      </c>
      <c r="J39" s="7">
        <v>0.18099999999999999</v>
      </c>
      <c r="K39" s="7">
        <v>0.35</v>
      </c>
      <c r="L39" s="7">
        <v>0.21858164481525599</v>
      </c>
      <c r="M39" s="7">
        <v>0.21924591337549221</v>
      </c>
      <c r="N39" s="7">
        <v>0.228906361686919</v>
      </c>
      <c r="O39" s="7">
        <v>0.219230033476805</v>
      </c>
      <c r="P39" s="7">
        <v>0.23</v>
      </c>
      <c r="Q39" s="7">
        <v>0.2</v>
      </c>
      <c r="R39" s="7">
        <v>0.24</v>
      </c>
      <c r="S39" s="7">
        <v>0.23499999999999999</v>
      </c>
      <c r="T39" s="7">
        <v>0.25</v>
      </c>
      <c r="U39" s="7">
        <v>0.25041736227045075</v>
      </c>
      <c r="V39" s="7">
        <v>0.20933014354066987</v>
      </c>
      <c r="W39" s="8">
        <v>0.24</v>
      </c>
    </row>
    <row r="40" spans="1:23" x14ac:dyDescent="0.25">
      <c r="A40" s="5" t="s">
        <v>19</v>
      </c>
      <c r="B40" s="182">
        <v>144.12841274568197</v>
      </c>
      <c r="C40" s="183">
        <v>62.241113234591488</v>
      </c>
      <c r="D40" s="183" t="s">
        <v>56</v>
      </c>
      <c r="E40" s="183">
        <v>51.909958318447067</v>
      </c>
      <c r="F40" s="183" t="s">
        <v>56</v>
      </c>
      <c r="G40" s="183" t="s">
        <v>56</v>
      </c>
      <c r="H40" s="183">
        <v>66.090151316573312</v>
      </c>
      <c r="I40" s="183" t="s">
        <v>56</v>
      </c>
      <c r="J40" s="183">
        <v>55.358834068422915</v>
      </c>
      <c r="K40" s="183">
        <v>72.604062126642773</v>
      </c>
      <c r="L40" s="183">
        <v>49.855611442193094</v>
      </c>
      <c r="M40" s="183">
        <v>48.283260947380995</v>
      </c>
      <c r="N40" s="183">
        <v>53.971472480343103</v>
      </c>
      <c r="O40" s="183">
        <v>39.419074605451925</v>
      </c>
      <c r="P40" s="183">
        <v>52.747728227153416</v>
      </c>
      <c r="Q40" s="183">
        <v>57.614940739853949</v>
      </c>
      <c r="R40" s="183">
        <v>51.642726459004649</v>
      </c>
      <c r="S40" s="183">
        <v>51.601686602870814</v>
      </c>
      <c r="T40" s="183">
        <v>59.111390972966539</v>
      </c>
      <c r="U40" s="183">
        <v>61.988795313617928</v>
      </c>
      <c r="V40" s="183">
        <v>56.793181818181822</v>
      </c>
      <c r="W40" s="184">
        <v>51.496616046873136</v>
      </c>
    </row>
    <row r="41" spans="1:23" x14ac:dyDescent="0.25">
      <c r="A41" s="4" t="s">
        <v>20</v>
      </c>
      <c r="B41" s="13">
        <v>32.397260273972606</v>
      </c>
      <c r="C41" s="14">
        <v>18.612637362637361</v>
      </c>
      <c r="D41" s="14" t="s">
        <v>56</v>
      </c>
      <c r="E41" s="14">
        <v>16.913778730498986</v>
      </c>
      <c r="F41" s="14" t="s">
        <v>56</v>
      </c>
      <c r="G41" s="14" t="s">
        <v>56</v>
      </c>
      <c r="H41" s="14">
        <v>18.908614321458359</v>
      </c>
      <c r="I41" s="14" t="s">
        <v>56</v>
      </c>
      <c r="J41" s="14">
        <v>12.406127071164617</v>
      </c>
      <c r="K41" s="14">
        <v>22.223715651135006</v>
      </c>
      <c r="L41" s="14">
        <v>10.725566150178784</v>
      </c>
      <c r="M41" s="14">
        <v>12.863918386827347</v>
      </c>
      <c r="N41" s="14">
        <v>17.63908744341196</v>
      </c>
      <c r="O41" s="14">
        <v>8.3527618364418927</v>
      </c>
      <c r="P41" s="14">
        <v>14.37157003101885</v>
      </c>
      <c r="Q41" s="14">
        <v>17.519154794684546</v>
      </c>
      <c r="R41" s="14">
        <v>15.234514858575006</v>
      </c>
      <c r="S41" s="14">
        <v>18.123504784688997</v>
      </c>
      <c r="T41" s="14">
        <v>16.879540312016193</v>
      </c>
      <c r="U41" s="14">
        <v>17.793047937037919</v>
      </c>
      <c r="V41" s="14">
        <v>15.16596889952153</v>
      </c>
      <c r="W41" s="15">
        <v>13.682291043883772</v>
      </c>
    </row>
    <row r="42" spans="1:23" x14ac:dyDescent="0.25">
      <c r="A42" s="4" t="s">
        <v>21</v>
      </c>
      <c r="B42" s="10">
        <v>1054.1095890410959</v>
      </c>
      <c r="C42" s="11">
        <v>582.91178929765886</v>
      </c>
      <c r="D42" s="11" t="s">
        <v>56</v>
      </c>
      <c r="E42" s="11">
        <v>530.93962129331919</v>
      </c>
      <c r="F42" s="11" t="s">
        <v>56</v>
      </c>
      <c r="G42" s="11" t="s">
        <v>56</v>
      </c>
      <c r="H42" s="11">
        <v>607.97688549982126</v>
      </c>
      <c r="I42" s="11" t="s">
        <v>56</v>
      </c>
      <c r="J42" s="11">
        <v>583.26379783049219</v>
      </c>
      <c r="K42" s="11">
        <v>589.90442054958191</v>
      </c>
      <c r="L42" s="11">
        <v>407.29737783075086</v>
      </c>
      <c r="M42" s="11">
        <v>452.83975659229213</v>
      </c>
      <c r="N42" s="11">
        <v>485.07862759113647</v>
      </c>
      <c r="O42" s="11">
        <v>359.50950502152079</v>
      </c>
      <c r="P42" s="11">
        <v>530.35522548317817</v>
      </c>
      <c r="Q42" s="11">
        <v>539.8015682988148</v>
      </c>
      <c r="R42" s="11">
        <v>513.93364363289174</v>
      </c>
      <c r="S42" s="11">
        <v>425.59808612440196</v>
      </c>
      <c r="T42" s="11">
        <v>464.68977015600808</v>
      </c>
      <c r="U42" s="11">
        <v>451.04936799427617</v>
      </c>
      <c r="V42" s="11">
        <v>478.87410287081337</v>
      </c>
      <c r="W42" s="12">
        <v>452.85782613894537</v>
      </c>
    </row>
    <row r="43" spans="1:23" x14ac:dyDescent="0.25">
      <c r="A43" s="4" t="s">
        <v>22</v>
      </c>
      <c r="B43" s="13">
        <v>17.602739726027394</v>
      </c>
      <c r="C43" s="14">
        <v>14.203595317725751</v>
      </c>
      <c r="D43" s="14" t="s">
        <v>56</v>
      </c>
      <c r="E43" s="14">
        <v>14.880314397999285</v>
      </c>
      <c r="F43" s="14" t="s">
        <v>56</v>
      </c>
      <c r="G43" s="14" t="s">
        <v>56</v>
      </c>
      <c r="H43" s="14">
        <v>21.991540569522218</v>
      </c>
      <c r="I43" s="14" t="s">
        <v>56</v>
      </c>
      <c r="J43" s="14">
        <v>13.830611515079271</v>
      </c>
      <c r="K43" s="14">
        <v>24.422043010752684</v>
      </c>
      <c r="L43" s="14">
        <v>15.83134684147795</v>
      </c>
      <c r="M43" s="14">
        <v>16.362904188044386</v>
      </c>
      <c r="N43" s="14">
        <v>17.878842030021445</v>
      </c>
      <c r="O43" s="14">
        <v>14.499641319942612</v>
      </c>
      <c r="P43" s="14">
        <v>15.094846098783107</v>
      </c>
      <c r="Q43" s="14">
        <v>14.141625763198853</v>
      </c>
      <c r="R43" s="14">
        <v>17.464792934717746</v>
      </c>
      <c r="S43" s="14">
        <v>17.573265550239235</v>
      </c>
      <c r="T43" s="14">
        <v>18.796891747052516</v>
      </c>
      <c r="U43" s="14">
        <v>19.335797758168368</v>
      </c>
      <c r="V43" s="14">
        <v>16.076555023923447</v>
      </c>
      <c r="W43" s="15">
        <v>16.57001076168839</v>
      </c>
    </row>
    <row r="44" spans="1:23" x14ac:dyDescent="0.25">
      <c r="A44" s="4" t="s">
        <v>23</v>
      </c>
      <c r="B44" s="10">
        <v>131.83293627159023</v>
      </c>
      <c r="C44" s="11">
        <v>87.671703296703285</v>
      </c>
      <c r="D44" s="11" t="s">
        <v>56</v>
      </c>
      <c r="E44" s="11">
        <v>62.65630582350839</v>
      </c>
      <c r="F44" s="11" t="s">
        <v>56</v>
      </c>
      <c r="G44" s="11" t="s">
        <v>56</v>
      </c>
      <c r="H44" s="11">
        <v>86.844692005242464</v>
      </c>
      <c r="I44" s="11" t="s">
        <v>56</v>
      </c>
      <c r="J44" s="11">
        <v>71.523721540112049</v>
      </c>
      <c r="K44" s="11">
        <v>90.155316606929517</v>
      </c>
      <c r="L44" s="11">
        <v>73.742550655542303</v>
      </c>
      <c r="M44" s="11">
        <v>66.001968738813986</v>
      </c>
      <c r="N44" s="11">
        <v>74.204789135096505</v>
      </c>
      <c r="O44" s="11">
        <v>61.116092778574838</v>
      </c>
      <c r="P44" s="11">
        <v>69.010975900739666</v>
      </c>
      <c r="Q44" s="11">
        <v>96.406979528313173</v>
      </c>
      <c r="R44" s="11">
        <v>75.634025540040582</v>
      </c>
      <c r="S44" s="11">
        <v>70.625</v>
      </c>
      <c r="T44" s="11">
        <v>80.433488150529953</v>
      </c>
      <c r="U44" s="11">
        <v>100.0014905795373</v>
      </c>
      <c r="V44" s="11">
        <v>81.744916267942571</v>
      </c>
      <c r="W44" s="12">
        <v>75.433456893459308</v>
      </c>
    </row>
    <row r="45" spans="1:23" x14ac:dyDescent="0.25">
      <c r="A45" s="4" t="s">
        <v>24</v>
      </c>
      <c r="B45" s="6">
        <v>1.5008933889219773</v>
      </c>
      <c r="C45" s="7">
        <v>2.1858576206402289</v>
      </c>
      <c r="D45" s="7" t="s">
        <v>56</v>
      </c>
      <c r="E45" s="7">
        <v>1.5719899964272954</v>
      </c>
      <c r="F45" s="7" t="s">
        <v>56</v>
      </c>
      <c r="G45" s="7" t="s">
        <v>56</v>
      </c>
      <c r="H45" s="7">
        <v>1.2152984630048849</v>
      </c>
      <c r="I45" s="7" t="s">
        <v>56</v>
      </c>
      <c r="J45" s="7">
        <v>1.573489092859697</v>
      </c>
      <c r="K45" s="7">
        <v>2.7956989247311825</v>
      </c>
      <c r="L45" s="7">
        <v>1.2157330154946366</v>
      </c>
      <c r="M45" s="7">
        <v>0.96647178141033285</v>
      </c>
      <c r="N45" s="7">
        <v>1.0364546104360257</v>
      </c>
      <c r="O45" s="7">
        <v>1.0760401721664274</v>
      </c>
      <c r="P45" s="7">
        <v>1.1095204008589836</v>
      </c>
      <c r="Q45" s="7">
        <v>1.8675924817430865</v>
      </c>
      <c r="R45" s="7">
        <v>4.9051199427139274</v>
      </c>
      <c r="S45" s="7">
        <v>1.1842105263157896</v>
      </c>
      <c r="T45" s="7">
        <v>1.3219006788138619</v>
      </c>
      <c r="U45" s="7">
        <v>1.9675649892678273</v>
      </c>
      <c r="V45" s="7">
        <v>1.5789473684210527</v>
      </c>
      <c r="W45" s="8">
        <v>1.7936147315556619</v>
      </c>
    </row>
    <row r="46" spans="1:23" x14ac:dyDescent="0.25">
      <c r="A46" s="4" t="s">
        <v>25</v>
      </c>
      <c r="B46" s="6">
        <v>0.39309112567004173</v>
      </c>
      <c r="C46" s="7">
        <v>0.22396082178690876</v>
      </c>
      <c r="D46" s="7" t="s">
        <v>56</v>
      </c>
      <c r="E46" s="7">
        <v>0.18607836131951888</v>
      </c>
      <c r="F46" s="7" t="s">
        <v>56</v>
      </c>
      <c r="G46" s="7" t="s">
        <v>56</v>
      </c>
      <c r="H46" s="7">
        <v>0.42892886929584173</v>
      </c>
      <c r="I46" s="7" t="s">
        <v>56</v>
      </c>
      <c r="J46" s="7">
        <v>0.14900464894504709</v>
      </c>
      <c r="K46" s="7">
        <v>0.21505376344086025</v>
      </c>
      <c r="L46" s="7">
        <v>0.11174016686531585</v>
      </c>
      <c r="M46" s="7">
        <v>0.14318100465338265</v>
      </c>
      <c r="N46" s="7">
        <v>0.35739814152966404</v>
      </c>
      <c r="O46" s="7">
        <v>0.14945002391200382</v>
      </c>
      <c r="P46" s="7">
        <v>0.18641135767120021</v>
      </c>
      <c r="Q46" s="7">
        <v>0.63599904226026582</v>
      </c>
      <c r="R46" s="7">
        <v>1.5753669889008235</v>
      </c>
      <c r="S46" s="7">
        <v>0.50239234449760761</v>
      </c>
      <c r="T46" s="7">
        <v>0.14290818149339049</v>
      </c>
      <c r="U46" s="7">
        <v>0.32196518006200808</v>
      </c>
      <c r="V46" s="7">
        <v>0.29904306220095694</v>
      </c>
      <c r="W46" s="8">
        <v>0.21523376778667944</v>
      </c>
    </row>
    <row r="47" spans="1:23" x14ac:dyDescent="0.25">
      <c r="A47" s="4" t="s">
        <v>26</v>
      </c>
      <c r="B47" s="10">
        <v>1139.0262060750447</v>
      </c>
      <c r="C47" s="11">
        <v>446.39870998566653</v>
      </c>
      <c r="D47" s="11" t="s">
        <v>56</v>
      </c>
      <c r="E47" s="11">
        <v>334.4051446945337</v>
      </c>
      <c r="F47" s="11" t="s">
        <v>56</v>
      </c>
      <c r="G47" s="11" t="s">
        <v>56</v>
      </c>
      <c r="H47" s="11">
        <v>425.80126295722619</v>
      </c>
      <c r="I47" s="11" t="s">
        <v>56</v>
      </c>
      <c r="J47" s="11">
        <v>435.74919537489563</v>
      </c>
      <c r="K47" s="11">
        <v>496.84886499402631</v>
      </c>
      <c r="L47" s="11">
        <v>297.79499404052439</v>
      </c>
      <c r="M47" s="11">
        <v>296.63822932824246</v>
      </c>
      <c r="N47" s="11">
        <v>317.07171789373365</v>
      </c>
      <c r="O47" s="11">
        <v>226.29722620755618</v>
      </c>
      <c r="P47" s="11">
        <v>335.51061799093293</v>
      </c>
      <c r="Q47" s="11">
        <v>432.06033760325636</v>
      </c>
      <c r="R47" s="11">
        <v>338.30110991765127</v>
      </c>
      <c r="S47" s="11">
        <v>300.50837320574163</v>
      </c>
      <c r="T47" s="11">
        <v>375.64010956293907</v>
      </c>
      <c r="U47" s="11">
        <v>384.67386119723346</v>
      </c>
      <c r="V47" s="11">
        <v>344.34808612440196</v>
      </c>
      <c r="W47" s="12">
        <v>323.67272509864881</v>
      </c>
    </row>
    <row r="48" spans="1:23" x14ac:dyDescent="0.25">
      <c r="A48" s="4" t="s">
        <v>27</v>
      </c>
      <c r="B48" s="6">
        <v>3.6048243001786786</v>
      </c>
      <c r="C48" s="7">
        <v>2.3247133301481129</v>
      </c>
      <c r="D48" s="7" t="s">
        <v>56</v>
      </c>
      <c r="E48" s="7">
        <v>1.9024651661307614</v>
      </c>
      <c r="F48" s="7" t="s">
        <v>56</v>
      </c>
      <c r="G48" s="7" t="s">
        <v>56</v>
      </c>
      <c r="H48" s="7">
        <v>2.3457047539616345</v>
      </c>
      <c r="I48" s="7" t="s">
        <v>56</v>
      </c>
      <c r="J48" s="7">
        <v>2.0115627607581357</v>
      </c>
      <c r="K48" s="7">
        <v>2.446236559139785</v>
      </c>
      <c r="L48" s="7">
        <v>1.9979141835518475</v>
      </c>
      <c r="M48" s="7">
        <v>1.8255578093306288</v>
      </c>
      <c r="N48" s="7">
        <v>2.0639742673338097</v>
      </c>
      <c r="O48" s="7">
        <v>1.8292682926829267</v>
      </c>
      <c r="P48" s="7">
        <v>1.9998210450966354</v>
      </c>
      <c r="Q48" s="7">
        <v>2.5858972824135047</v>
      </c>
      <c r="R48" s="7">
        <v>2.0810955961331903</v>
      </c>
      <c r="S48" s="7">
        <v>2.0185406698564594</v>
      </c>
      <c r="T48" s="7">
        <v>2.2909967845659165</v>
      </c>
      <c r="U48" s="7">
        <v>2.7367040305270689</v>
      </c>
      <c r="V48" s="7">
        <v>2.3415071770334932</v>
      </c>
      <c r="W48" s="8">
        <v>2.1119813464067918</v>
      </c>
    </row>
    <row r="49" spans="1:23" x14ac:dyDescent="0.25">
      <c r="A49" s="4" t="s">
        <v>28</v>
      </c>
      <c r="B49" s="6">
        <v>0.11911852293031566</v>
      </c>
      <c r="C49" s="7">
        <v>0.13106187290969898</v>
      </c>
      <c r="D49" s="7" t="s">
        <v>56</v>
      </c>
      <c r="E49" s="7">
        <v>8.4851732761700605E-2</v>
      </c>
      <c r="F49" s="7" t="s">
        <v>56</v>
      </c>
      <c r="G49" s="7" t="s">
        <v>56</v>
      </c>
      <c r="H49" s="7">
        <v>0.11914690813773382</v>
      </c>
      <c r="I49" s="7" t="s">
        <v>56</v>
      </c>
      <c r="J49" s="7">
        <v>0.11324353319823578</v>
      </c>
      <c r="K49" s="7">
        <v>0.17921146953405021</v>
      </c>
      <c r="L49" s="7">
        <v>0.11323003575685338</v>
      </c>
      <c r="M49" s="7">
        <v>8.9488127908364162E-2</v>
      </c>
      <c r="N49" s="7">
        <v>8.9349535382416009E-2</v>
      </c>
      <c r="O49" s="7">
        <v>8.518651362984217E-2</v>
      </c>
      <c r="P49" s="7">
        <v>8.5003579098067272E-2</v>
      </c>
      <c r="Q49" s="7">
        <v>0.1421644917993535</v>
      </c>
      <c r="R49" s="7">
        <v>0.38787444802482396</v>
      </c>
      <c r="S49" s="7">
        <v>8.9712918660287091E-2</v>
      </c>
      <c r="T49" s="7">
        <v>0.11909015124449207</v>
      </c>
      <c r="U49" s="7">
        <v>0.14905795373241115</v>
      </c>
      <c r="V49" s="7">
        <v>0.11363636363636363</v>
      </c>
      <c r="W49" s="8">
        <v>0.11957431543704414</v>
      </c>
    </row>
    <row r="50" spans="1:23" x14ac:dyDescent="0.25">
      <c r="A50" s="4" t="s">
        <v>29</v>
      </c>
      <c r="B50" s="6">
        <v>4.3478260869565224</v>
      </c>
      <c r="C50" s="7">
        <v>1.075011944577162</v>
      </c>
      <c r="D50" s="7" t="s">
        <v>56</v>
      </c>
      <c r="E50" s="7">
        <v>0.68476836965582943</v>
      </c>
      <c r="F50" s="7" t="s">
        <v>56</v>
      </c>
      <c r="G50" s="7" t="s">
        <v>56</v>
      </c>
      <c r="H50" s="7">
        <v>0.71488144882640292</v>
      </c>
      <c r="I50" s="7" t="s">
        <v>56</v>
      </c>
      <c r="J50" s="7">
        <v>0.80462510430325418</v>
      </c>
      <c r="K50" s="7">
        <v>1.1350059737156513</v>
      </c>
      <c r="L50" s="7">
        <v>0.53635280095351612</v>
      </c>
      <c r="M50" s="7">
        <v>0.50709939148073024</v>
      </c>
      <c r="N50" s="7">
        <v>0.53609721229449614</v>
      </c>
      <c r="O50" s="7">
        <v>0.38857006217120993</v>
      </c>
      <c r="P50" s="7">
        <v>0.68599379623001666</v>
      </c>
      <c r="Q50" s="7">
        <v>1.0475278343110264</v>
      </c>
      <c r="R50" s="7">
        <v>0.62656641604010022</v>
      </c>
      <c r="S50" s="7">
        <v>0.56818181818181823</v>
      </c>
      <c r="T50" s="7">
        <v>0.71454090746695254</v>
      </c>
      <c r="U50" s="7">
        <v>0.74528976866205576</v>
      </c>
      <c r="V50" s="7">
        <v>0.68779904306220097</v>
      </c>
      <c r="W50" s="8">
        <v>0.80712662920004785</v>
      </c>
    </row>
    <row r="51" spans="1:23" x14ac:dyDescent="0.25">
      <c r="A51" s="5" t="s">
        <v>30</v>
      </c>
      <c r="B51" s="181">
        <v>2.0845741512805245</v>
      </c>
      <c r="C51" s="62">
        <v>0.71667462971810802</v>
      </c>
      <c r="D51" s="62" t="s">
        <v>56</v>
      </c>
      <c r="E51" s="62">
        <v>0.35727045373347627</v>
      </c>
      <c r="F51" s="62" t="s">
        <v>56</v>
      </c>
      <c r="G51" s="62" t="s">
        <v>56</v>
      </c>
      <c r="H51" s="62">
        <v>0.44680090551650181</v>
      </c>
      <c r="I51" s="62" t="s">
        <v>56</v>
      </c>
      <c r="J51" s="62">
        <v>0.50661580641316006</v>
      </c>
      <c r="K51" s="62">
        <v>0.71684587813620082</v>
      </c>
      <c r="L51" s="62">
        <v>0.3873659117997616</v>
      </c>
      <c r="M51" s="62">
        <v>0.32812313566400197</v>
      </c>
      <c r="N51" s="62">
        <v>0.35739814152966404</v>
      </c>
      <c r="O51" s="62">
        <v>0.26901004304160686</v>
      </c>
      <c r="P51" s="62">
        <v>0.4473872584108804</v>
      </c>
      <c r="Q51" s="62">
        <v>0.65844606728121646</v>
      </c>
      <c r="R51" s="62">
        <v>0.53705692803437155</v>
      </c>
      <c r="S51" s="62">
        <v>0.35885167464114837</v>
      </c>
      <c r="T51" s="62">
        <v>0.47636060497796828</v>
      </c>
      <c r="U51" s="62">
        <v>0.50679704269019799</v>
      </c>
      <c r="V51" s="62">
        <v>0.50837320574162681</v>
      </c>
      <c r="W51" s="63">
        <v>0.41851010402965444</v>
      </c>
    </row>
    <row r="52" spans="1:23" x14ac:dyDescent="0.25">
      <c r="A52" s="16" t="s">
        <v>67</v>
      </c>
      <c r="B52" s="30">
        <v>47.691396508728175</v>
      </c>
      <c r="C52" s="31">
        <v>50.164429530201346</v>
      </c>
      <c r="D52" s="18" t="s">
        <v>56</v>
      </c>
      <c r="E52" s="31">
        <v>49.699115044247776</v>
      </c>
      <c r="F52" s="18" t="s">
        <v>56</v>
      </c>
      <c r="G52" s="18" t="s">
        <v>56</v>
      </c>
      <c r="H52" s="31">
        <v>50.512367491166074</v>
      </c>
      <c r="I52" s="18" t="s">
        <v>56</v>
      </c>
      <c r="J52" s="31">
        <v>56.894941634241242</v>
      </c>
      <c r="K52" s="31">
        <v>50.870030581039757</v>
      </c>
      <c r="L52" s="31">
        <v>48.990196078431367</v>
      </c>
      <c r="M52" s="31">
        <v>50.997435897435899</v>
      </c>
      <c r="N52" s="31">
        <v>49.287037037037045</v>
      </c>
      <c r="O52" s="31">
        <v>51.856164383561634</v>
      </c>
      <c r="P52" s="31">
        <v>49.555066079295152</v>
      </c>
      <c r="Q52" s="31">
        <v>54.889733840304181</v>
      </c>
      <c r="R52" s="31">
        <v>52.98364485981309</v>
      </c>
      <c r="S52" s="31">
        <v>46.523148148148145</v>
      </c>
      <c r="T52" s="31">
        <v>51.92181069958847</v>
      </c>
      <c r="U52" s="31">
        <v>47.968401486988853</v>
      </c>
      <c r="V52" s="31">
        <v>48.382352941176471</v>
      </c>
      <c r="W52" s="32">
        <v>51.073113207547166</v>
      </c>
    </row>
    <row r="53" spans="1:23" x14ac:dyDescent="0.25">
      <c r="A53" s="16" t="s">
        <v>68</v>
      </c>
      <c r="B53" s="33">
        <v>261.97602739726022</v>
      </c>
      <c r="C53" s="34">
        <v>415.25</v>
      </c>
      <c r="D53" s="11" t="s">
        <v>56</v>
      </c>
      <c r="E53" s="34">
        <v>488.34782608695645</v>
      </c>
      <c r="F53" s="11" t="s">
        <v>56</v>
      </c>
      <c r="G53" s="11" t="s">
        <v>56</v>
      </c>
      <c r="H53" s="34">
        <v>595.62499999999989</v>
      </c>
      <c r="I53" s="11" t="s">
        <v>56</v>
      </c>
      <c r="J53" s="34">
        <v>541.55555555555554</v>
      </c>
      <c r="K53" s="34">
        <v>437.75</v>
      </c>
      <c r="L53" s="34">
        <v>555.22222222222206</v>
      </c>
      <c r="M53" s="34">
        <v>584.97058823529414</v>
      </c>
      <c r="N53" s="34">
        <v>591.44444444444446</v>
      </c>
      <c r="O53" s="34">
        <v>582.38461538461536</v>
      </c>
      <c r="P53" s="34">
        <v>489.08695652173913</v>
      </c>
      <c r="Q53" s="34">
        <v>412.45714285714274</v>
      </c>
      <c r="R53" s="34">
        <v>539.92857142857144</v>
      </c>
      <c r="S53" s="34">
        <v>528.8947368421052</v>
      </c>
      <c r="T53" s="34">
        <v>525.70833333333314</v>
      </c>
      <c r="U53" s="34">
        <v>516.14</v>
      </c>
      <c r="V53" s="34">
        <v>500.65217391304355</v>
      </c>
      <c r="W53" s="35">
        <v>401.01851851851853</v>
      </c>
    </row>
    <row r="54" spans="1:23" x14ac:dyDescent="0.25">
      <c r="A54" s="16" t="s">
        <v>69</v>
      </c>
      <c r="B54" s="166">
        <v>0.18204488778054864</v>
      </c>
      <c r="C54" s="36">
        <v>0.12080536912751678</v>
      </c>
      <c r="D54" s="7" t="s">
        <v>56</v>
      </c>
      <c r="E54" s="36">
        <v>0.10176991150442477</v>
      </c>
      <c r="F54" s="7" t="s">
        <v>56</v>
      </c>
      <c r="G54" s="7" t="s">
        <v>56</v>
      </c>
      <c r="H54" s="36">
        <v>8.4805653710247356E-2</v>
      </c>
      <c r="I54" s="7" t="s">
        <v>56</v>
      </c>
      <c r="J54" s="36">
        <v>0.10505836575875485</v>
      </c>
      <c r="K54" s="36">
        <v>0.11620795107033641</v>
      </c>
      <c r="L54" s="36">
        <v>8.8235294117647078E-2</v>
      </c>
      <c r="M54" s="36">
        <v>8.7179487179487175E-2</v>
      </c>
      <c r="N54" s="36">
        <v>8.3333333333333356E-2</v>
      </c>
      <c r="O54" s="36">
        <v>8.9041095890410954E-2</v>
      </c>
      <c r="P54" s="36">
        <v>0.1013215859030837</v>
      </c>
      <c r="Q54" s="36">
        <v>0.13307984790874527</v>
      </c>
      <c r="R54" s="36">
        <v>9.8130841121495338E-2</v>
      </c>
      <c r="S54" s="36">
        <v>8.7962962962962965E-2</v>
      </c>
      <c r="T54" s="36">
        <v>9.876543209876544E-2</v>
      </c>
      <c r="U54" s="36">
        <v>9.2936802973977703E-2</v>
      </c>
      <c r="V54" s="36">
        <v>9.6638655462184864E-2</v>
      </c>
      <c r="W54" s="37">
        <v>0.12735849056603774</v>
      </c>
    </row>
    <row r="55" spans="1:23" x14ac:dyDescent="0.25">
      <c r="A55" s="16" t="s">
        <v>70</v>
      </c>
      <c r="B55" s="33">
        <v>29.596153846153843</v>
      </c>
      <c r="C55" s="34">
        <v>40.083264887063656</v>
      </c>
      <c r="D55" s="11" t="s">
        <v>56</v>
      </c>
      <c r="E55" s="34">
        <v>43.601955990220063</v>
      </c>
      <c r="F55" s="11" t="s">
        <v>56</v>
      </c>
      <c r="G55" s="11" t="s">
        <v>56</v>
      </c>
      <c r="H55" s="34">
        <v>41.570264765784117</v>
      </c>
      <c r="I55" s="11" t="s">
        <v>56</v>
      </c>
      <c r="J55" s="34">
        <v>43.396895787139684</v>
      </c>
      <c r="K55" s="34">
        <v>36.985018726591761</v>
      </c>
      <c r="L55" s="34">
        <v>35.320155038759687</v>
      </c>
      <c r="M55" s="34">
        <v>40.267904509283817</v>
      </c>
      <c r="N55" s="34">
        <v>39.245783132530121</v>
      </c>
      <c r="O55" s="34">
        <v>39.077120111034873</v>
      </c>
      <c r="P55" s="34">
        <v>42.770582700256305</v>
      </c>
      <c r="Q55" s="34">
        <v>39.639230769230764</v>
      </c>
      <c r="R55" s="34">
        <v>43.941326530612244</v>
      </c>
      <c r="S55" s="34">
        <v>36.121827411167516</v>
      </c>
      <c r="T55" s="34">
        <v>33.350427350427346</v>
      </c>
      <c r="U55" s="34">
        <v>31.19587628865979</v>
      </c>
      <c r="V55" s="34">
        <v>35.194615384615382</v>
      </c>
      <c r="W55" s="35">
        <v>37.497524752475243</v>
      </c>
    </row>
    <row r="56" spans="1:23" s="1" customFormat="1" ht="15" customHeight="1" x14ac:dyDescent="0.3">
      <c r="A56" s="22" t="s">
        <v>71</v>
      </c>
      <c r="B56" s="185">
        <v>11.91564126441666</v>
      </c>
      <c r="C56" s="185">
        <v>4.5499705782154907</v>
      </c>
      <c r="D56" s="14" t="s">
        <v>56</v>
      </c>
      <c r="E56" s="185">
        <v>3.1800097040271713</v>
      </c>
      <c r="F56" s="14" t="s">
        <v>56</v>
      </c>
      <c r="G56" s="14" t="s">
        <v>56</v>
      </c>
      <c r="H56" s="185">
        <v>3.0398092128159866</v>
      </c>
      <c r="I56" s="14" t="s">
        <v>56</v>
      </c>
      <c r="J56" s="185">
        <v>4.4286024530111643</v>
      </c>
      <c r="K56" s="185">
        <v>2.9798017605877858</v>
      </c>
      <c r="L56" s="185">
        <v>2.9278602620087333</v>
      </c>
      <c r="M56" s="185">
        <v>2.8355521340748506</v>
      </c>
      <c r="N56" s="185">
        <v>2.8853266993579312</v>
      </c>
      <c r="O56" s="185">
        <v>2.1100138187173036</v>
      </c>
      <c r="P56" s="185">
        <v>3.132655917590415</v>
      </c>
      <c r="Q56" s="185">
        <v>4.1028732358711464</v>
      </c>
      <c r="R56" s="185">
        <v>2.9251264989256249</v>
      </c>
      <c r="S56" s="185">
        <v>2.8970612816280474</v>
      </c>
      <c r="T56" s="185">
        <v>2.9656447731931195</v>
      </c>
      <c r="U56" s="185">
        <v>3.4045475433151315</v>
      </c>
      <c r="V56" s="185">
        <v>3.4049411606295079</v>
      </c>
      <c r="W56" s="186">
        <v>2.8977888680945449</v>
      </c>
    </row>
    <row r="57" spans="1:23" ht="15.75" x14ac:dyDescent="0.3">
      <c r="A57" s="17" t="s">
        <v>74</v>
      </c>
      <c r="B57" s="38">
        <v>0.70136393602299663</v>
      </c>
      <c r="C57" s="38">
        <v>0.86338577802098238</v>
      </c>
      <c r="D57" s="38">
        <v>1.0169492189981186</v>
      </c>
      <c r="E57" s="38">
        <v>0.52698305325879002</v>
      </c>
      <c r="F57" s="38">
        <v>0.45157575204245365</v>
      </c>
      <c r="G57" s="38">
        <v>0.69497565904289516</v>
      </c>
      <c r="H57" s="38">
        <v>0.5132556740171651</v>
      </c>
      <c r="I57" s="38">
        <v>0.57101396384082648</v>
      </c>
      <c r="J57" s="38">
        <v>1.0520452194201233</v>
      </c>
      <c r="K57" s="38">
        <v>0.35857353340522619</v>
      </c>
      <c r="L57" s="38">
        <v>0.71572146446518314</v>
      </c>
      <c r="M57" s="38">
        <v>1.0911301878184658</v>
      </c>
      <c r="N57" s="38">
        <v>1.0116208323192992</v>
      </c>
      <c r="O57" s="38">
        <v>0.94488191350626038</v>
      </c>
      <c r="P57" s="38">
        <v>0.59837845446184668</v>
      </c>
      <c r="Q57" s="38">
        <v>0.5297644508565752</v>
      </c>
      <c r="R57" s="38">
        <v>0.700457795802783</v>
      </c>
      <c r="S57" s="38">
        <v>0.79020277111722226</v>
      </c>
      <c r="T57" s="38">
        <v>0.59782230188926977</v>
      </c>
      <c r="U57" s="38">
        <v>0.73824877840766956</v>
      </c>
      <c r="V57" s="38">
        <v>0.53140922080666364</v>
      </c>
      <c r="W57" s="39">
        <v>0.66072500599984108</v>
      </c>
    </row>
    <row r="58" spans="1:23" ht="25.5" x14ac:dyDescent="0.25">
      <c r="A58" s="112" t="s">
        <v>75</v>
      </c>
      <c r="B58" s="106" t="s">
        <v>76</v>
      </c>
      <c r="C58" s="107" t="s">
        <v>313</v>
      </c>
      <c r="D58" s="107" t="s">
        <v>314</v>
      </c>
      <c r="E58" s="117" t="s">
        <v>315</v>
      </c>
      <c r="F58" s="117" t="s">
        <v>316</v>
      </c>
      <c r="G58" s="117" t="s">
        <v>317</v>
      </c>
      <c r="H58" s="117" t="s">
        <v>318</v>
      </c>
      <c r="I58" s="117" t="s">
        <v>319</v>
      </c>
      <c r="J58" s="117" t="s">
        <v>315</v>
      </c>
      <c r="K58" s="117" t="s">
        <v>320</v>
      </c>
      <c r="L58" s="117" t="s">
        <v>321</v>
      </c>
      <c r="M58" s="117" t="s">
        <v>322</v>
      </c>
      <c r="N58" s="117" t="s">
        <v>322</v>
      </c>
      <c r="O58" s="117" t="s">
        <v>321</v>
      </c>
      <c r="P58" s="117" t="s">
        <v>316</v>
      </c>
      <c r="Q58" s="117" t="s">
        <v>323</v>
      </c>
      <c r="R58" s="117" t="s">
        <v>324</v>
      </c>
      <c r="S58" s="107" t="s">
        <v>324</v>
      </c>
      <c r="T58" s="107" t="s">
        <v>324</v>
      </c>
      <c r="U58" s="107" t="s">
        <v>324</v>
      </c>
      <c r="V58" s="107" t="s">
        <v>321</v>
      </c>
      <c r="W58" s="108" t="s">
        <v>325</v>
      </c>
    </row>
    <row r="59" spans="1:23" ht="24.75" customHeight="1" x14ac:dyDescent="0.25">
      <c r="A59" s="113" t="s">
        <v>389</v>
      </c>
      <c r="B59" s="109" t="str">
        <f>IF((B57&gt;0.6),"HMB",IF((B57&lt;0.6)*AND(B9&gt;16.5),"HAB","MB"))</f>
        <v>HMB</v>
      </c>
      <c r="C59" s="110" t="str">
        <f t="shared" ref="C59:W59" si="0">IF((C57&gt;0.6),"HMB",IF((C57&lt;0.6)*AND(C9&gt;16.5),"HAB","MB"))</f>
        <v>HMB</v>
      </c>
      <c r="D59" s="110" t="str">
        <f t="shared" si="0"/>
        <v>HMB</v>
      </c>
      <c r="E59" s="110" t="str">
        <f t="shared" si="0"/>
        <v>MB</v>
      </c>
      <c r="F59" s="110" t="str">
        <f t="shared" si="0"/>
        <v>HAB</v>
      </c>
      <c r="G59" s="110" t="str">
        <f t="shared" si="0"/>
        <v>HMB</v>
      </c>
      <c r="H59" s="110" t="str">
        <f t="shared" si="0"/>
        <v>MB</v>
      </c>
      <c r="I59" s="110" t="str">
        <f t="shared" si="0"/>
        <v>MB</v>
      </c>
      <c r="J59" s="110" t="str">
        <f t="shared" si="0"/>
        <v>HMB</v>
      </c>
      <c r="K59" s="110" t="str">
        <f t="shared" si="0"/>
        <v>HAB</v>
      </c>
      <c r="L59" s="110" t="str">
        <f t="shared" si="0"/>
        <v>HMB</v>
      </c>
      <c r="M59" s="110" t="str">
        <f t="shared" si="0"/>
        <v>HMB</v>
      </c>
      <c r="N59" s="110" t="str">
        <f t="shared" si="0"/>
        <v>HMB</v>
      </c>
      <c r="O59" s="110" t="str">
        <f t="shared" si="0"/>
        <v>HMB</v>
      </c>
      <c r="P59" s="110" t="str">
        <f t="shared" si="0"/>
        <v>MB</v>
      </c>
      <c r="Q59" s="110" t="str">
        <f t="shared" si="0"/>
        <v>MB</v>
      </c>
      <c r="R59" s="110" t="str">
        <f t="shared" si="0"/>
        <v>HMB</v>
      </c>
      <c r="S59" s="110" t="str">
        <f t="shared" si="0"/>
        <v>HMB</v>
      </c>
      <c r="T59" s="110" t="str">
        <f t="shared" si="0"/>
        <v>MB</v>
      </c>
      <c r="U59" s="110" t="str">
        <f t="shared" si="0"/>
        <v>HMB</v>
      </c>
      <c r="V59" s="110" t="str">
        <f t="shared" si="0"/>
        <v>MB</v>
      </c>
      <c r="W59" s="111" t="str">
        <f t="shared" si="0"/>
        <v>HMB</v>
      </c>
    </row>
    <row r="60" spans="1:23" ht="24.75" customHeight="1" x14ac:dyDescent="0.25">
      <c r="A60" s="41" t="s">
        <v>344</v>
      </c>
      <c r="B60" s="114" t="str">
        <f>IF((B25&gt;60)*AND(B9&lt;16.5),"HMB",IF((B9&gt;16.5),"HAB","MB"))</f>
        <v>HMB</v>
      </c>
      <c r="C60" s="56" t="str">
        <f t="shared" ref="C60:W60" si="1">IF((C25&gt;60)*AND(C9&lt;16.5),"HMB",IF((C9&gt;16.5),"HAB","MB"))</f>
        <v>HMB</v>
      </c>
      <c r="D60" s="56" t="str">
        <f t="shared" si="1"/>
        <v>HMB</v>
      </c>
      <c r="E60" s="56" t="str">
        <f t="shared" si="1"/>
        <v>MB</v>
      </c>
      <c r="F60" s="56" t="str">
        <f t="shared" si="1"/>
        <v>HAB</v>
      </c>
      <c r="G60" s="56" t="str">
        <f>IF((G25&gt;60)*AND(G9&lt;16.5),"HMB",IF((G9&gt;16.5),"HAB","MB"))</f>
        <v>MB</v>
      </c>
      <c r="H60" s="56" t="str">
        <f t="shared" si="1"/>
        <v>HMB</v>
      </c>
      <c r="I60" s="56" t="str">
        <f t="shared" si="1"/>
        <v>MB</v>
      </c>
      <c r="J60" s="56" t="str">
        <f t="shared" si="1"/>
        <v>HMB</v>
      </c>
      <c r="K60" s="56" t="str">
        <f>IF((K25&gt;60)*AND(K9&lt;16.5),"HMB",IF((K9&gt;16.5),"HAB","MB"))</f>
        <v>HAB</v>
      </c>
      <c r="L60" s="56" t="str">
        <f t="shared" si="1"/>
        <v>HMB</v>
      </c>
      <c r="M60" s="56" t="str">
        <f t="shared" si="1"/>
        <v>HMB</v>
      </c>
      <c r="N60" s="56" t="str">
        <f t="shared" si="1"/>
        <v>HMB</v>
      </c>
      <c r="O60" s="56" t="str">
        <f t="shared" si="1"/>
        <v>HMB</v>
      </c>
      <c r="P60" s="56" t="str">
        <f t="shared" si="1"/>
        <v>HMB</v>
      </c>
      <c r="Q60" s="56" t="str">
        <f t="shared" si="1"/>
        <v>HMB</v>
      </c>
      <c r="R60" s="56" t="str">
        <f t="shared" si="1"/>
        <v>HMB</v>
      </c>
      <c r="S60" s="56" t="str">
        <f t="shared" si="1"/>
        <v>HMB</v>
      </c>
      <c r="T60" s="56" t="str">
        <f>IF((T25&gt;60)*AND(T9&lt;16.5),"HMB",IF((T9&gt;16.5),"HAB","MB"))</f>
        <v>HMB</v>
      </c>
      <c r="U60" s="56" t="str">
        <f t="shared" si="1"/>
        <v>HMB</v>
      </c>
      <c r="V60" s="56" t="str">
        <f t="shared" si="1"/>
        <v>HMB</v>
      </c>
      <c r="W60" s="57" t="str">
        <f t="shared" si="1"/>
        <v>HMB</v>
      </c>
    </row>
    <row r="61" spans="1:23" ht="24.75" customHeight="1" x14ac:dyDescent="0.25">
      <c r="A61" s="41" t="s">
        <v>390</v>
      </c>
      <c r="B61" s="114" t="str">
        <f t="shared" ref="B61:W61" si="2">IF((B25&gt;70)*AND(B24/B12&lt;1)*AND(B20&gt;0.04)*AND(B21&gt;0.02),"HMB",IF((B9&lt;16.5),"MB","HAB"))</f>
        <v>MB</v>
      </c>
      <c r="C61" s="56" t="str">
        <f t="shared" si="2"/>
        <v>HMB</v>
      </c>
      <c r="D61" s="56" t="str">
        <f t="shared" si="2"/>
        <v>MB</v>
      </c>
      <c r="E61" s="56" t="str">
        <f t="shared" si="2"/>
        <v>MB</v>
      </c>
      <c r="F61" s="56" t="str">
        <f t="shared" si="2"/>
        <v>HAB</v>
      </c>
      <c r="G61" s="56" t="str">
        <f t="shared" si="2"/>
        <v>MB</v>
      </c>
      <c r="H61" s="56" t="str">
        <f t="shared" si="2"/>
        <v>MB</v>
      </c>
      <c r="I61" s="56" t="str">
        <f t="shared" si="2"/>
        <v>MB</v>
      </c>
      <c r="J61" s="56" t="str">
        <f t="shared" si="2"/>
        <v>HMB</v>
      </c>
      <c r="K61" s="56" t="str">
        <f t="shared" si="2"/>
        <v>HAB</v>
      </c>
      <c r="L61" s="56" t="str">
        <f t="shared" si="2"/>
        <v>MB</v>
      </c>
      <c r="M61" s="56" t="str">
        <f t="shared" si="2"/>
        <v>HMB</v>
      </c>
      <c r="N61" s="56" t="str">
        <f t="shared" si="2"/>
        <v>MB</v>
      </c>
      <c r="O61" s="56" t="str">
        <f t="shared" si="2"/>
        <v>HMB</v>
      </c>
      <c r="P61" s="56" t="str">
        <f t="shared" si="2"/>
        <v>MB</v>
      </c>
      <c r="Q61" s="56" t="str">
        <f t="shared" si="2"/>
        <v>MB</v>
      </c>
      <c r="R61" s="56" t="str">
        <f t="shared" si="2"/>
        <v>MB</v>
      </c>
      <c r="S61" s="56" t="str">
        <f t="shared" si="2"/>
        <v>MB</v>
      </c>
      <c r="T61" s="56" t="str">
        <f t="shared" si="2"/>
        <v>MB</v>
      </c>
      <c r="U61" s="56" t="str">
        <f t="shared" si="2"/>
        <v>MB</v>
      </c>
      <c r="V61" s="56" t="str">
        <f t="shared" si="2"/>
        <v>MB</v>
      </c>
      <c r="W61" s="57" t="str">
        <f t="shared" si="2"/>
        <v>MB</v>
      </c>
    </row>
    <row r="62" spans="1:23" ht="24.75" customHeight="1" x14ac:dyDescent="0.25">
      <c r="A62" s="41" t="s">
        <v>391</v>
      </c>
      <c r="B62" s="114" t="str">
        <f>IF(B9&gt;16.5,"high-Al","low-Al")</f>
        <v>low-Al</v>
      </c>
      <c r="C62" s="56" t="str">
        <f t="shared" ref="C62:W62" si="3">IF(C9&gt;16.5,"high-Al","low-Al")</f>
        <v>low-Al</v>
      </c>
      <c r="D62" s="56" t="str">
        <f t="shared" si="3"/>
        <v>low-Al</v>
      </c>
      <c r="E62" s="56" t="str">
        <f t="shared" si="3"/>
        <v>low-Al</v>
      </c>
      <c r="F62" s="56" t="str">
        <f t="shared" si="3"/>
        <v>high-Al</v>
      </c>
      <c r="G62" s="56" t="str">
        <f t="shared" si="3"/>
        <v>low-Al</v>
      </c>
      <c r="H62" s="56" t="str">
        <f t="shared" si="3"/>
        <v>low-Al</v>
      </c>
      <c r="I62" s="56" t="str">
        <f t="shared" si="3"/>
        <v>low-Al</v>
      </c>
      <c r="J62" s="56" t="str">
        <f t="shared" si="3"/>
        <v>low-Al</v>
      </c>
      <c r="K62" s="56" t="str">
        <f t="shared" si="3"/>
        <v>high-Al</v>
      </c>
      <c r="L62" s="56" t="str">
        <f t="shared" si="3"/>
        <v>low-Al</v>
      </c>
      <c r="M62" s="56" t="str">
        <f t="shared" si="3"/>
        <v>low-Al</v>
      </c>
      <c r="N62" s="56" t="str">
        <f t="shared" si="3"/>
        <v>low-Al</v>
      </c>
      <c r="O62" s="56" t="str">
        <f t="shared" si="3"/>
        <v>low-Al</v>
      </c>
      <c r="P62" s="56" t="str">
        <f t="shared" si="3"/>
        <v>low-Al</v>
      </c>
      <c r="Q62" s="56" t="str">
        <f t="shared" si="3"/>
        <v>low-Al</v>
      </c>
      <c r="R62" s="56" t="str">
        <f t="shared" si="3"/>
        <v>low-Al</v>
      </c>
      <c r="S62" s="56" t="str">
        <f t="shared" si="3"/>
        <v>low-Al</v>
      </c>
      <c r="T62" s="56" t="str">
        <f t="shared" si="3"/>
        <v>low-Al</v>
      </c>
      <c r="U62" s="56" t="str">
        <f t="shared" si="3"/>
        <v>low-Al</v>
      </c>
      <c r="V62" s="56" t="str">
        <f t="shared" si="3"/>
        <v>low-Al</v>
      </c>
      <c r="W62" s="57" t="str">
        <f t="shared" si="3"/>
        <v>low-Al</v>
      </c>
    </row>
    <row r="63" spans="1:23" ht="24.75" customHeight="1" x14ac:dyDescent="0.25">
      <c r="A63" s="41" t="s">
        <v>392</v>
      </c>
      <c r="B63" s="114" t="str">
        <f>IF(B15&gt;0.145*B7-5.135,"shoshonitic","high-K")</f>
        <v>shoshonitic</v>
      </c>
      <c r="C63" s="56" t="str">
        <f>IF(C15&gt;0.0818*C7-2.754,"high-K","medium-K")</f>
        <v>medium-K</v>
      </c>
      <c r="D63" s="56" t="str">
        <f t="shared" ref="D63:W63" si="4">IF(D15&gt;0.0818*D7-2.754,"high-K","medium-K")</f>
        <v>medium-K</v>
      </c>
      <c r="E63" s="56" t="str">
        <f t="shared" si="4"/>
        <v>medium-K</v>
      </c>
      <c r="F63" s="56" t="str">
        <f t="shared" si="4"/>
        <v>medium-K</v>
      </c>
      <c r="G63" s="56" t="str">
        <f t="shared" si="4"/>
        <v>high-K</v>
      </c>
      <c r="H63" s="56" t="str">
        <f t="shared" si="4"/>
        <v>medium-K</v>
      </c>
      <c r="I63" s="56" t="str">
        <f t="shared" si="4"/>
        <v>medium-K</v>
      </c>
      <c r="J63" s="56" t="str">
        <f t="shared" si="4"/>
        <v>medium-K</v>
      </c>
      <c r="K63" s="56" t="str">
        <f t="shared" si="4"/>
        <v>medium-K</v>
      </c>
      <c r="L63" s="56" t="str">
        <f t="shared" si="4"/>
        <v>medium-K</v>
      </c>
      <c r="M63" s="56" t="str">
        <f t="shared" si="4"/>
        <v>medium-K</v>
      </c>
      <c r="N63" s="56" t="str">
        <f t="shared" si="4"/>
        <v>medium-K</v>
      </c>
      <c r="O63" s="56" t="str">
        <f t="shared" si="4"/>
        <v>medium-K</v>
      </c>
      <c r="P63" s="56" t="str">
        <f t="shared" si="4"/>
        <v>medium-K</v>
      </c>
      <c r="Q63" s="56" t="str">
        <f t="shared" si="4"/>
        <v>medium-K</v>
      </c>
      <c r="R63" s="56" t="str">
        <f t="shared" si="4"/>
        <v>medium-K</v>
      </c>
      <c r="S63" s="56" t="str">
        <f t="shared" si="4"/>
        <v>high-K</v>
      </c>
      <c r="T63" s="56" t="str">
        <f t="shared" si="4"/>
        <v>high-K</v>
      </c>
      <c r="U63" s="56" t="str">
        <f t="shared" si="4"/>
        <v>high-K</v>
      </c>
      <c r="V63" s="56" t="str">
        <f t="shared" si="4"/>
        <v>high-K</v>
      </c>
      <c r="W63" s="57" t="str">
        <f t="shared" si="4"/>
        <v>medium-K</v>
      </c>
    </row>
    <row r="64" spans="1:23" ht="24.75" customHeight="1" x14ac:dyDescent="0.25">
      <c r="A64" s="41" t="s">
        <v>393</v>
      </c>
      <c r="B64" s="118" t="str">
        <f>IF(B24/B12&gt;0.1562*B7-6.685,"tholeiitic","calc-alkaline")</f>
        <v>calc-alkaline</v>
      </c>
      <c r="C64" s="116" t="str">
        <f t="shared" ref="C64:W64" si="5">IF(C24/C12&gt;0.1562*C7-6.685,"tholeiitic","calc-alkaline")</f>
        <v>calc-alkaline</v>
      </c>
      <c r="D64" s="116" t="str">
        <f t="shared" si="5"/>
        <v>calc-alkaline</v>
      </c>
      <c r="E64" s="116" t="str">
        <f t="shared" si="5"/>
        <v>tholeiitic</v>
      </c>
      <c r="F64" s="116" t="str">
        <f t="shared" si="5"/>
        <v>calc-alkaline</v>
      </c>
      <c r="G64" s="116" t="str">
        <f t="shared" si="5"/>
        <v>tholeiitic</v>
      </c>
      <c r="H64" s="116" t="str">
        <f t="shared" si="5"/>
        <v>calc-alkaline</v>
      </c>
      <c r="I64" s="116" t="str">
        <f t="shared" si="5"/>
        <v>tholeiitic</v>
      </c>
      <c r="J64" s="116" t="str">
        <f t="shared" si="5"/>
        <v>calc-alkaline</v>
      </c>
      <c r="K64" s="116" t="str">
        <f t="shared" si="5"/>
        <v>tholeiitic</v>
      </c>
      <c r="L64" s="116" t="str">
        <f t="shared" si="5"/>
        <v>calc-alkaline</v>
      </c>
      <c r="M64" s="116" t="str">
        <f t="shared" si="5"/>
        <v>calc-alkaline</v>
      </c>
      <c r="N64" s="116" t="str">
        <f t="shared" si="5"/>
        <v>calc-alkaline</v>
      </c>
      <c r="O64" s="116" t="str">
        <f t="shared" si="5"/>
        <v>calc-alkaline</v>
      </c>
      <c r="P64" s="116" t="str">
        <f t="shared" si="5"/>
        <v>calc-alkaline</v>
      </c>
      <c r="Q64" s="116" t="str">
        <f t="shared" si="5"/>
        <v>calc-alkaline</v>
      </c>
      <c r="R64" s="116" t="str">
        <f t="shared" si="5"/>
        <v>calc-alkaline</v>
      </c>
      <c r="S64" s="116" t="str">
        <f t="shared" si="5"/>
        <v>tholeiitic</v>
      </c>
      <c r="T64" s="116" t="str">
        <f t="shared" si="5"/>
        <v>calc-alkaline</v>
      </c>
      <c r="U64" s="116" t="str">
        <f t="shared" si="5"/>
        <v>calc-alkaline</v>
      </c>
      <c r="V64" s="116" t="str">
        <f t="shared" si="5"/>
        <v>calc-alkaline</v>
      </c>
      <c r="W64" s="119" t="str">
        <f t="shared" si="5"/>
        <v>calc-alkaline</v>
      </c>
    </row>
    <row r="65" spans="1:23" ht="24.75" customHeight="1" x14ac:dyDescent="0.25">
      <c r="A65" s="42" t="s">
        <v>394</v>
      </c>
      <c r="B65" s="115" t="s">
        <v>345</v>
      </c>
      <c r="C65" s="54" t="s">
        <v>345</v>
      </c>
      <c r="D65" s="54" t="s">
        <v>345</v>
      </c>
      <c r="E65" s="54" t="s">
        <v>345</v>
      </c>
      <c r="F65" s="54" t="s">
        <v>345</v>
      </c>
      <c r="G65" s="54" t="s">
        <v>345</v>
      </c>
      <c r="H65" s="54" t="s">
        <v>345</v>
      </c>
      <c r="I65" s="54" t="s">
        <v>345</v>
      </c>
      <c r="J65" s="54" t="s">
        <v>345</v>
      </c>
      <c r="K65" s="54" t="s">
        <v>345</v>
      </c>
      <c r="L65" s="54" t="s">
        <v>345</v>
      </c>
      <c r="M65" s="54" t="s">
        <v>345</v>
      </c>
      <c r="N65" s="54" t="s">
        <v>345</v>
      </c>
      <c r="O65" s="54" t="s">
        <v>345</v>
      </c>
      <c r="P65" s="54" t="s">
        <v>345</v>
      </c>
      <c r="Q65" s="54" t="s">
        <v>345</v>
      </c>
      <c r="R65" s="54" t="s">
        <v>345</v>
      </c>
      <c r="S65" s="54" t="s">
        <v>345</v>
      </c>
      <c r="T65" s="54" t="s">
        <v>345</v>
      </c>
      <c r="U65" s="54" t="s">
        <v>345</v>
      </c>
      <c r="V65" s="54" t="s">
        <v>345</v>
      </c>
      <c r="W65" s="55" t="s">
        <v>345</v>
      </c>
    </row>
    <row r="66" spans="1:23" x14ac:dyDescent="0.25">
      <c r="A66" s="21" t="s">
        <v>337</v>
      </c>
    </row>
    <row r="69" spans="1:23" x14ac:dyDescent="0.25">
      <c r="C69" s="24"/>
    </row>
    <row r="84" spans="24:24" x14ac:dyDescent="0.25">
      <c r="X84" s="1"/>
    </row>
    <row r="85" spans="24:24" x14ac:dyDescent="0.25">
      <c r="X85" s="1"/>
    </row>
    <row r="88" spans="24:24" x14ac:dyDescent="0.25">
      <c r="X88" s="1"/>
    </row>
    <row r="89" spans="24:24" x14ac:dyDescent="0.25">
      <c r="X89" s="1"/>
    </row>
    <row r="90" spans="24:24" x14ac:dyDescent="0.25">
      <c r="X90" s="1"/>
    </row>
    <row r="91" spans="24:24" x14ac:dyDescent="0.25">
      <c r="X91"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5"/>
  <sheetViews>
    <sheetView zoomScaleNormal="100" workbookViewId="0">
      <selection activeCell="A2" sqref="A2:A3"/>
    </sheetView>
  </sheetViews>
  <sheetFormatPr defaultRowHeight="15" x14ac:dyDescent="0.25"/>
  <cols>
    <col min="1" max="1" width="10.140625" style="78" customWidth="1"/>
    <col min="2" max="2" width="4.28515625" style="77" customWidth="1"/>
    <col min="3" max="3" width="4" style="76" customWidth="1"/>
    <col min="4" max="15" width="9.140625" style="1"/>
    <col min="16" max="16" width="11" style="1" customWidth="1"/>
    <col min="17" max="17" width="9.140625" style="1" customWidth="1"/>
    <col min="18" max="18" width="10" style="1" customWidth="1"/>
    <col min="19" max="19" width="15.140625" style="1" customWidth="1"/>
    <col min="20" max="20" width="9.140625" style="1" customWidth="1"/>
    <col min="21" max="21" width="9.140625" style="101"/>
  </cols>
  <sheetData>
    <row r="1" spans="1:21" s="90" customFormat="1" ht="18" x14ac:dyDescent="0.2">
      <c r="A1" s="59" t="s">
        <v>342</v>
      </c>
      <c r="B1" s="89"/>
      <c r="C1" s="75"/>
      <c r="D1" s="75"/>
      <c r="E1" s="75"/>
      <c r="F1" s="75"/>
      <c r="G1" s="75"/>
      <c r="H1" s="75"/>
      <c r="I1" s="75"/>
      <c r="J1" s="75"/>
      <c r="K1" s="75"/>
      <c r="L1" s="75"/>
      <c r="M1" s="75"/>
      <c r="N1" s="75"/>
      <c r="O1" s="75"/>
      <c r="P1" s="75"/>
      <c r="Q1" s="75"/>
      <c r="R1" s="75"/>
      <c r="S1" s="75"/>
      <c r="T1" s="75"/>
      <c r="U1" s="65"/>
    </row>
    <row r="2" spans="1:21" s="90" customFormat="1" ht="15.75" x14ac:dyDescent="0.2">
      <c r="A2" s="225" t="s">
        <v>204</v>
      </c>
      <c r="B2" s="227" t="s">
        <v>208</v>
      </c>
      <c r="C2" s="231" t="s">
        <v>203</v>
      </c>
      <c r="D2" s="74" t="s">
        <v>57</v>
      </c>
      <c r="E2" s="74" t="s">
        <v>58</v>
      </c>
      <c r="F2" s="74" t="s">
        <v>66</v>
      </c>
      <c r="G2" s="74" t="s">
        <v>59</v>
      </c>
      <c r="H2" s="74" t="s">
        <v>77</v>
      </c>
      <c r="I2" s="74" t="s">
        <v>78</v>
      </c>
      <c r="J2" s="74" t="s">
        <v>79</v>
      </c>
      <c r="K2" s="74" t="s">
        <v>80</v>
      </c>
      <c r="L2" s="74" t="s">
        <v>3</v>
      </c>
      <c r="M2" s="74" t="s">
        <v>159</v>
      </c>
      <c r="N2" s="74" t="s">
        <v>73</v>
      </c>
      <c r="O2" s="125" t="s">
        <v>141</v>
      </c>
      <c r="P2" s="74" t="s">
        <v>160</v>
      </c>
      <c r="Q2" s="74" t="s">
        <v>161</v>
      </c>
      <c r="R2" s="74" t="s">
        <v>162</v>
      </c>
      <c r="S2" s="74" t="s">
        <v>163</v>
      </c>
      <c r="T2" s="79" t="s">
        <v>164</v>
      </c>
      <c r="U2" s="65"/>
    </row>
    <row r="3" spans="1:21" s="90" customFormat="1" ht="14.25" x14ac:dyDescent="0.2">
      <c r="A3" s="226"/>
      <c r="B3" s="228"/>
      <c r="C3" s="232"/>
      <c r="D3" s="229" t="s">
        <v>236</v>
      </c>
      <c r="E3" s="229"/>
      <c r="F3" s="229"/>
      <c r="G3" s="229"/>
      <c r="H3" s="229"/>
      <c r="I3" s="229"/>
      <c r="J3" s="229"/>
      <c r="K3" s="229"/>
      <c r="L3" s="229"/>
      <c r="M3" s="229"/>
      <c r="N3" s="229"/>
      <c r="O3" s="229"/>
      <c r="P3" s="229"/>
      <c r="Q3" s="229"/>
      <c r="R3" s="229"/>
      <c r="S3" s="229"/>
      <c r="T3" s="230"/>
      <c r="U3" s="65"/>
    </row>
    <row r="4" spans="1:21" s="90" customFormat="1" ht="14.25" x14ac:dyDescent="0.2">
      <c r="A4" s="208" t="s">
        <v>210</v>
      </c>
      <c r="B4" s="80">
        <v>1</v>
      </c>
      <c r="C4" s="98" t="s">
        <v>205</v>
      </c>
      <c r="D4" s="61">
        <v>39.761100000000006</v>
      </c>
      <c r="E4" s="189">
        <v>4.0000000000000001E-3</v>
      </c>
      <c r="F4" s="189">
        <v>3.1E-2</v>
      </c>
      <c r="G4" s="189">
        <v>2.01E-2</v>
      </c>
      <c r="H4" s="61">
        <v>12.823300000000001</v>
      </c>
      <c r="I4" s="61">
        <v>0.21909999999999999</v>
      </c>
      <c r="J4" s="61">
        <v>46.064900000000002</v>
      </c>
      <c r="K4" s="189">
        <v>0.17649999999999999</v>
      </c>
      <c r="L4" s="189">
        <v>0.21623999999999996</v>
      </c>
      <c r="M4" s="189">
        <v>2.2200000000000001E-2</v>
      </c>
      <c r="N4" s="187">
        <f t="shared" ref="N4:N18" si="0">SUM(D4:M4)</f>
        <v>99.338440000000006</v>
      </c>
      <c r="O4" s="187">
        <v>85.895392685484467</v>
      </c>
      <c r="P4" s="61">
        <f>100*I4/H4</f>
        <v>1.7086085485015556</v>
      </c>
      <c r="Q4" s="61">
        <f>100*L4/J4</f>
        <v>0.46942465955640833</v>
      </c>
      <c r="R4" s="61">
        <f>100*K4/H4</f>
        <v>1.376400770472499</v>
      </c>
      <c r="S4" s="61">
        <f>L4*10^4/(J4/H4)/1000</f>
        <v>0.60195732368896915</v>
      </c>
      <c r="T4" s="83">
        <f>L4/M4</f>
        <v>9.7405405405405379</v>
      </c>
      <c r="U4" s="65"/>
    </row>
    <row r="5" spans="1:21" s="90" customFormat="1" ht="14.25" x14ac:dyDescent="0.2">
      <c r="A5" s="209"/>
      <c r="B5" s="81">
        <v>1</v>
      </c>
      <c r="C5" s="102" t="s">
        <v>207</v>
      </c>
      <c r="D5" s="61">
        <v>39.686800000000005</v>
      </c>
      <c r="E5" s="189">
        <v>3.8E-3</v>
      </c>
      <c r="F5" s="189">
        <v>2.1899999999999999E-2</v>
      </c>
      <c r="G5" s="189">
        <v>1.9699999999999999E-2</v>
      </c>
      <c r="H5" s="61">
        <v>13.774000000000001</v>
      </c>
      <c r="I5" s="61">
        <v>0.2419</v>
      </c>
      <c r="J5" s="61">
        <v>45.462800000000009</v>
      </c>
      <c r="K5" s="189">
        <v>0.18210000000000001</v>
      </c>
      <c r="L5" s="189">
        <v>0.16504999999999997</v>
      </c>
      <c r="M5" s="189">
        <v>2.1899999999999999E-2</v>
      </c>
      <c r="N5" s="187">
        <f t="shared" si="0"/>
        <v>99.579950000000011</v>
      </c>
      <c r="O5" s="187">
        <v>84.898119432228938</v>
      </c>
      <c r="P5" s="61">
        <f>100*I5/H5</f>
        <v>1.7562073471758386</v>
      </c>
      <c r="Q5" s="61">
        <f>100*L5/J5</f>
        <v>0.36304407119667059</v>
      </c>
      <c r="R5" s="61">
        <f>100*K5/H5</f>
        <v>1.322056047625962</v>
      </c>
      <c r="S5" s="61">
        <f>L5*10^4/(J5/H5)/1000</f>
        <v>0.50005690366629407</v>
      </c>
      <c r="T5" s="83">
        <f>L5/M5</f>
        <v>7.5365296803652955</v>
      </c>
      <c r="U5" s="65"/>
    </row>
    <row r="6" spans="1:21" s="90" customFormat="1" ht="14.25" x14ac:dyDescent="0.2">
      <c r="A6" s="210"/>
      <c r="B6" s="84">
        <v>1</v>
      </c>
      <c r="C6" s="99" t="s">
        <v>206</v>
      </c>
      <c r="D6" s="61">
        <v>39.231800000000007</v>
      </c>
      <c r="E6" s="189">
        <v>3.8999999999999998E-3</v>
      </c>
      <c r="F6" s="189">
        <v>1.8100000000000002E-2</v>
      </c>
      <c r="G6" s="189">
        <v>2.0400000000000001E-2</v>
      </c>
      <c r="H6" s="61">
        <v>15.6082</v>
      </c>
      <c r="I6" s="61">
        <v>0.2752</v>
      </c>
      <c r="J6" s="61">
        <v>43.780600000000007</v>
      </c>
      <c r="K6" s="189">
        <v>0.18029999999999999</v>
      </c>
      <c r="L6" s="189">
        <v>0.12125999999999999</v>
      </c>
      <c r="M6" s="189">
        <v>2.3900000000000001E-2</v>
      </c>
      <c r="N6" s="187">
        <f t="shared" si="0"/>
        <v>99.263660000000016</v>
      </c>
      <c r="O6" s="187">
        <v>82.775254653290062</v>
      </c>
      <c r="P6" s="61">
        <f>100*I6/H6</f>
        <v>1.7631757665842314</v>
      </c>
      <c r="Q6" s="61">
        <f>100*L6/J6</f>
        <v>0.2769719921609114</v>
      </c>
      <c r="R6" s="61">
        <f>100*K6/H6</f>
        <v>1.1551620302148868</v>
      </c>
      <c r="S6" s="61">
        <f>L6*10^4/(J6/H6)/1000</f>
        <v>0.43230342480459372</v>
      </c>
      <c r="T6" s="83">
        <f>L6/M6</f>
        <v>5.0736401673640161</v>
      </c>
      <c r="U6" s="65"/>
    </row>
    <row r="7" spans="1:21" s="90" customFormat="1" ht="14.25" x14ac:dyDescent="0.2">
      <c r="A7" s="208" t="s">
        <v>283</v>
      </c>
      <c r="B7" s="80">
        <v>1</v>
      </c>
      <c r="C7" s="98" t="s">
        <v>205</v>
      </c>
      <c r="D7" s="61">
        <v>39.422400000000003</v>
      </c>
      <c r="E7" s="189">
        <v>9.7000000000000003E-3</v>
      </c>
      <c r="F7" s="189">
        <v>1.46E-2</v>
      </c>
      <c r="G7" s="189">
        <v>2.8799999999999999E-2</v>
      </c>
      <c r="H7" s="61">
        <v>15.032500000000001</v>
      </c>
      <c r="I7" s="61">
        <v>0.27079999999999999</v>
      </c>
      <c r="J7" s="61">
        <v>44.370800000000003</v>
      </c>
      <c r="K7" s="189">
        <v>0.22459999999999999</v>
      </c>
      <c r="L7" s="189">
        <v>0.12241999999999995</v>
      </c>
      <c r="M7" s="189">
        <v>2.2700000000000001E-2</v>
      </c>
      <c r="N7" s="187">
        <f t="shared" si="0"/>
        <v>99.519320000000008</v>
      </c>
      <c r="O7" s="187">
        <v>83.422516520366358</v>
      </c>
      <c r="P7" s="61">
        <f>100*I7/H7</f>
        <v>1.801430234491934</v>
      </c>
      <c r="Q7" s="61">
        <f>100*L7/J7</f>
        <v>0.27590216989551669</v>
      </c>
      <c r="R7" s="61">
        <f>100*K7/H7</f>
        <v>1.4940961250623648</v>
      </c>
      <c r="S7" s="61">
        <f>L7*10^4/(J7/H7)/1000</f>
        <v>0.41474993689543554</v>
      </c>
      <c r="T7" s="83">
        <f>L7/M7</f>
        <v>5.3929515418502172</v>
      </c>
      <c r="U7" s="65"/>
    </row>
    <row r="8" spans="1:21" s="90" customFormat="1" ht="14.25" x14ac:dyDescent="0.2">
      <c r="A8" s="210"/>
      <c r="B8" s="84">
        <v>1</v>
      </c>
      <c r="C8" s="99" t="s">
        <v>206</v>
      </c>
      <c r="D8" s="61">
        <v>38.825600000000001</v>
      </c>
      <c r="E8" s="189">
        <v>4.4999999999999997E-3</v>
      </c>
      <c r="F8" s="189">
        <v>1.29E-2</v>
      </c>
      <c r="G8" s="189">
        <v>1.9400000000000001E-2</v>
      </c>
      <c r="H8" s="61">
        <v>17.965400000000002</v>
      </c>
      <c r="I8" s="61">
        <v>0.33489999999999998</v>
      </c>
      <c r="J8" s="61">
        <v>41.72740000000001</v>
      </c>
      <c r="K8" s="189">
        <v>0.1925</v>
      </c>
      <c r="L8" s="189">
        <v>0.12002999999999996</v>
      </c>
      <c r="M8" s="189">
        <v>2.35E-2</v>
      </c>
      <c r="N8" s="187">
        <f t="shared" si="0"/>
        <v>99.226130000000012</v>
      </c>
      <c r="O8" s="187">
        <v>79.933636046295121</v>
      </c>
      <c r="P8" s="61">
        <f t="shared" ref="P8:P19" si="1">100*I8/H8</f>
        <v>1.8641388446680838</v>
      </c>
      <c r="Q8" s="61">
        <f t="shared" ref="Q8:Q19" si="2">100*L8/J8</f>
        <v>0.28765271739911885</v>
      </c>
      <c r="R8" s="61">
        <f t="shared" ref="R8:R19" si="3">100*K8/H8</f>
        <v>1.0715041134625445</v>
      </c>
      <c r="S8" s="61">
        <f t="shared" ref="S8:S19" si="4">L8*10^4/(J8/H8)/1000</f>
        <v>0.5167796129162131</v>
      </c>
      <c r="T8" s="83">
        <f t="shared" ref="T8:T19" si="5">L8/M8</f>
        <v>5.1076595744680828</v>
      </c>
      <c r="U8" s="65"/>
    </row>
    <row r="9" spans="1:21" s="90" customFormat="1" ht="14.25" x14ac:dyDescent="0.2">
      <c r="A9" s="85" t="s">
        <v>165</v>
      </c>
      <c r="B9" s="86">
        <v>1</v>
      </c>
      <c r="C9" s="122"/>
      <c r="D9" s="61">
        <v>39.194600000000001</v>
      </c>
      <c r="E9" s="189">
        <v>6.1000000000000004E-3</v>
      </c>
      <c r="F9" s="189">
        <v>1.5599999999999999E-2</v>
      </c>
      <c r="G9" s="189">
        <v>1.89E-2</v>
      </c>
      <c r="H9" s="61">
        <v>16.843800000000002</v>
      </c>
      <c r="I9" s="61">
        <v>0.30680000000000002</v>
      </c>
      <c r="J9" s="61">
        <v>42.801700000000011</v>
      </c>
      <c r="K9" s="189">
        <v>0.20669999999999999</v>
      </c>
      <c r="L9" s="189">
        <v>0.12720999999999999</v>
      </c>
      <c r="M9" s="189">
        <v>2.41E-2</v>
      </c>
      <c r="N9" s="187">
        <f t="shared" si="0"/>
        <v>99.545510000000036</v>
      </c>
      <c r="O9" s="187">
        <v>81.30163215462413</v>
      </c>
      <c r="P9" s="61">
        <f t="shared" ref="P9:P18" si="6">100*I9/H9</f>
        <v>1.821441717427184</v>
      </c>
      <c r="Q9" s="61">
        <f t="shared" ref="Q9:Q18" si="7">100*L9/J9</f>
        <v>0.29720782118467248</v>
      </c>
      <c r="R9" s="61">
        <f t="shared" ref="R9:R18" si="8">100*K9/H9</f>
        <v>1.2271577672496703</v>
      </c>
      <c r="S9" s="61">
        <f t="shared" ref="S9:S18" si="9">L9*10^4/(J9/H9)/1000</f>
        <v>0.50061090984703871</v>
      </c>
      <c r="T9" s="83">
        <f t="shared" ref="T9:T18" si="10">L9/M9</f>
        <v>5.2784232365145227</v>
      </c>
      <c r="U9" s="65"/>
    </row>
    <row r="10" spans="1:21" s="90" customFormat="1" ht="14.25" x14ac:dyDescent="0.2">
      <c r="A10" s="85" t="s">
        <v>166</v>
      </c>
      <c r="B10" s="86">
        <v>1</v>
      </c>
      <c r="C10" s="122"/>
      <c r="D10" s="61">
        <v>39.466099999999997</v>
      </c>
      <c r="E10" s="189">
        <v>8.2000000000000007E-3</v>
      </c>
      <c r="F10" s="189">
        <v>2.3300000000000001E-2</v>
      </c>
      <c r="G10" s="189">
        <v>2.8299999999999999E-2</v>
      </c>
      <c r="H10" s="61">
        <v>15.147300000000001</v>
      </c>
      <c r="I10" s="61">
        <v>0.27029999999999998</v>
      </c>
      <c r="J10" s="61">
        <v>44.246000000000002</v>
      </c>
      <c r="K10" s="189">
        <v>0.217</v>
      </c>
      <c r="L10" s="189">
        <v>0.13569999999999999</v>
      </c>
      <c r="M10" s="189">
        <v>2.29E-2</v>
      </c>
      <c r="N10" s="187">
        <f t="shared" si="0"/>
        <v>99.565100000000015</v>
      </c>
      <c r="O10" s="187">
        <v>83.280193679453546</v>
      </c>
      <c r="P10" s="61">
        <f t="shared" si="6"/>
        <v>1.7844764413459822</v>
      </c>
      <c r="Q10" s="61">
        <f t="shared" si="7"/>
        <v>0.30669439045337427</v>
      </c>
      <c r="R10" s="61">
        <f t="shared" si="8"/>
        <v>1.4325985489163084</v>
      </c>
      <c r="S10" s="61">
        <f t="shared" si="9"/>
        <v>0.46455919405143958</v>
      </c>
      <c r="T10" s="83">
        <f t="shared" si="10"/>
        <v>5.925764192139737</v>
      </c>
      <c r="U10" s="65"/>
    </row>
    <row r="11" spans="1:21" s="90" customFormat="1" ht="14.25" x14ac:dyDescent="0.2">
      <c r="A11" s="120" t="s">
        <v>211</v>
      </c>
      <c r="B11" s="80">
        <v>1</v>
      </c>
      <c r="C11" s="98" t="s">
        <v>205</v>
      </c>
      <c r="D11" s="61">
        <v>39.779200000000003</v>
      </c>
      <c r="E11" s="189">
        <v>4.0000000000000001E-3</v>
      </c>
      <c r="F11" s="189">
        <v>2.6499999999999999E-2</v>
      </c>
      <c r="G11" s="189">
        <v>1.9900000000000001E-2</v>
      </c>
      <c r="H11" s="61">
        <v>13.774800000000001</v>
      </c>
      <c r="I11" s="61">
        <v>0.23880000000000001</v>
      </c>
      <c r="J11" s="61">
        <v>45.464700000000001</v>
      </c>
      <c r="K11" s="189">
        <v>0.20280000000000001</v>
      </c>
      <c r="L11" s="189">
        <v>0.15498999999999996</v>
      </c>
      <c r="M11" s="189">
        <v>2.2499999999999999E-2</v>
      </c>
      <c r="N11" s="187">
        <f t="shared" si="0"/>
        <v>99.688189999999977</v>
      </c>
      <c r="O11" s="187">
        <v>84.885751622001465</v>
      </c>
      <c r="P11" s="61">
        <f t="shared" si="6"/>
        <v>1.7336004878473736</v>
      </c>
      <c r="Q11" s="61">
        <f t="shared" si="7"/>
        <v>0.34090184252837907</v>
      </c>
      <c r="R11" s="61">
        <f t="shared" si="8"/>
        <v>1.4722536806342015</v>
      </c>
      <c r="S11" s="61">
        <f t="shared" si="9"/>
        <v>0.4695854700459916</v>
      </c>
      <c r="T11" s="83">
        <f t="shared" si="10"/>
        <v>6.8884444444444428</v>
      </c>
      <c r="U11" s="65"/>
    </row>
    <row r="12" spans="1:21" s="90" customFormat="1" ht="14.25" x14ac:dyDescent="0.2">
      <c r="A12" s="121"/>
      <c r="B12" s="84">
        <v>1</v>
      </c>
      <c r="C12" s="99" t="s">
        <v>207</v>
      </c>
      <c r="D12" s="61">
        <v>39.504500000000007</v>
      </c>
      <c r="E12" s="189">
        <v>9.1999999999999998E-3</v>
      </c>
      <c r="F12" s="189">
        <v>1.84E-2</v>
      </c>
      <c r="G12" s="189">
        <v>2.4199999999999999E-2</v>
      </c>
      <c r="H12" s="61">
        <v>14.480400000000001</v>
      </c>
      <c r="I12" s="61">
        <v>0.26790000000000003</v>
      </c>
      <c r="J12" s="61">
        <v>44.689900000000009</v>
      </c>
      <c r="K12" s="189">
        <v>0.26329999999999998</v>
      </c>
      <c r="L12" s="189">
        <v>0.13797999999999996</v>
      </c>
      <c r="M12" s="189">
        <v>2.3599999999999999E-2</v>
      </c>
      <c r="N12" s="187">
        <f t="shared" si="0"/>
        <v>99.419380000000018</v>
      </c>
      <c r="O12" s="187">
        <v>83.953246341789452</v>
      </c>
      <c r="P12" s="61">
        <f t="shared" si="6"/>
        <v>1.8500870141708792</v>
      </c>
      <c r="Q12" s="61">
        <f t="shared" si="7"/>
        <v>0.30874985175621322</v>
      </c>
      <c r="R12" s="61">
        <f t="shared" si="8"/>
        <v>1.8183199359133724</v>
      </c>
      <c r="S12" s="61">
        <f t="shared" si="9"/>
        <v>0.44708213533706703</v>
      </c>
      <c r="T12" s="83">
        <f t="shared" si="10"/>
        <v>5.846610169491524</v>
      </c>
      <c r="U12" s="65"/>
    </row>
    <row r="13" spans="1:21" s="90" customFormat="1" ht="14.25" x14ac:dyDescent="0.2">
      <c r="A13" s="85" t="s">
        <v>212</v>
      </c>
      <c r="B13" s="86">
        <v>4</v>
      </c>
      <c r="C13" s="122"/>
      <c r="D13" s="61">
        <v>39.226525000000002</v>
      </c>
      <c r="E13" s="189">
        <v>6.4499999999999991E-3</v>
      </c>
      <c r="F13" s="189">
        <v>1.575E-2</v>
      </c>
      <c r="G13" s="189">
        <v>2.5649999999999999E-2</v>
      </c>
      <c r="H13" s="61">
        <v>16.241625000000003</v>
      </c>
      <c r="I13" s="61">
        <v>0.29922500000000002</v>
      </c>
      <c r="J13" s="61">
        <v>43.375225</v>
      </c>
      <c r="K13" s="189">
        <v>0.21600000000000003</v>
      </c>
      <c r="L13" s="189">
        <v>0.12552999999999997</v>
      </c>
      <c r="M13" s="189">
        <v>2.2875E-2</v>
      </c>
      <c r="N13" s="187">
        <f t="shared" si="0"/>
        <v>99.554854999999989</v>
      </c>
      <c r="O13" s="187">
        <v>82.021674178162186</v>
      </c>
      <c r="P13" s="61">
        <f t="shared" si="6"/>
        <v>1.8423341260495794</v>
      </c>
      <c r="Q13" s="61">
        <f t="shared" si="7"/>
        <v>0.28940483882216167</v>
      </c>
      <c r="R13" s="61">
        <f t="shared" si="8"/>
        <v>1.3299161875735954</v>
      </c>
      <c r="S13" s="61">
        <f t="shared" si="9"/>
        <v>0.47004048653349922</v>
      </c>
      <c r="T13" s="83">
        <f t="shared" si="10"/>
        <v>5.4876502732240429</v>
      </c>
      <c r="U13" s="65"/>
    </row>
    <row r="14" spans="1:21" s="90" customFormat="1" ht="14.25" x14ac:dyDescent="0.2">
      <c r="A14" s="121" t="s">
        <v>284</v>
      </c>
      <c r="B14" s="84">
        <v>1</v>
      </c>
      <c r="C14" s="99"/>
      <c r="D14" s="61">
        <v>40.026000000000003</v>
      </c>
      <c r="E14" s="189">
        <v>4.8999999999999998E-3</v>
      </c>
      <c r="F14" s="189">
        <v>2.7300000000000001E-2</v>
      </c>
      <c r="G14" s="189">
        <v>2.5100000000000001E-2</v>
      </c>
      <c r="H14" s="61">
        <v>12.5092</v>
      </c>
      <c r="I14" s="61">
        <v>0.2152</v>
      </c>
      <c r="J14" s="61">
        <v>46.591800000000006</v>
      </c>
      <c r="K14" s="189">
        <v>0.1744</v>
      </c>
      <c r="L14" s="189">
        <v>0.20722999999999997</v>
      </c>
      <c r="M14" s="189">
        <v>2.1399999999999999E-2</v>
      </c>
      <c r="N14" s="187">
        <f t="shared" si="0"/>
        <v>99.802530000000019</v>
      </c>
      <c r="O14" s="187">
        <v>86.32728435306916</v>
      </c>
      <c r="P14" s="61">
        <f t="shared" si="6"/>
        <v>1.7203338342979566</v>
      </c>
      <c r="Q14" s="61">
        <f t="shared" si="7"/>
        <v>0.44477783644332247</v>
      </c>
      <c r="R14" s="61">
        <f t="shared" si="8"/>
        <v>1.3941738880184185</v>
      </c>
      <c r="S14" s="61">
        <f t="shared" si="9"/>
        <v>0.55638149116368096</v>
      </c>
      <c r="T14" s="83">
        <f t="shared" si="10"/>
        <v>9.683644859813084</v>
      </c>
      <c r="U14" s="65"/>
    </row>
    <row r="15" spans="1:21" s="90" customFormat="1" ht="14.25" x14ac:dyDescent="0.2">
      <c r="A15" s="121" t="s">
        <v>285</v>
      </c>
      <c r="B15" s="84">
        <v>1</v>
      </c>
      <c r="C15" s="99"/>
      <c r="D15" s="61">
        <v>39.638200000000005</v>
      </c>
      <c r="E15" s="189">
        <v>6.3E-3</v>
      </c>
      <c r="F15" s="189">
        <v>2.1299999999999999E-2</v>
      </c>
      <c r="G15" s="189">
        <v>1.5299999999999999E-2</v>
      </c>
      <c r="H15" s="61">
        <v>14.543500000000002</v>
      </c>
      <c r="I15" s="61">
        <v>0.2626</v>
      </c>
      <c r="J15" s="61">
        <v>44.836800000000004</v>
      </c>
      <c r="K15" s="189">
        <v>0.1704</v>
      </c>
      <c r="L15" s="189">
        <v>0.12711999999999996</v>
      </c>
      <c r="M15" s="189">
        <v>2.1000000000000001E-2</v>
      </c>
      <c r="N15" s="187">
        <f t="shared" si="0"/>
        <v>99.642520000000019</v>
      </c>
      <c r="O15" s="187">
        <v>84.060802790595986</v>
      </c>
      <c r="P15" s="61">
        <f t="shared" si="6"/>
        <v>1.8056176298690136</v>
      </c>
      <c r="Q15" s="61">
        <f t="shared" si="7"/>
        <v>0.28351711094458115</v>
      </c>
      <c r="R15" s="61">
        <f t="shared" si="8"/>
        <v>1.1716574414686971</v>
      </c>
      <c r="S15" s="61">
        <f t="shared" si="9"/>
        <v>0.41233311030225162</v>
      </c>
      <c r="T15" s="83">
        <f t="shared" si="10"/>
        <v>6.053333333333331</v>
      </c>
      <c r="U15" s="65"/>
    </row>
    <row r="16" spans="1:21" s="90" customFormat="1" ht="14.25" x14ac:dyDescent="0.2">
      <c r="A16" s="121" t="s">
        <v>167</v>
      </c>
      <c r="B16" s="84">
        <v>1</v>
      </c>
      <c r="C16" s="99"/>
      <c r="D16" s="61">
        <v>39.4724</v>
      </c>
      <c r="E16" s="189">
        <v>1.3599999999999999E-2</v>
      </c>
      <c r="F16" s="189">
        <v>2.7900000000000001E-2</v>
      </c>
      <c r="G16" s="189">
        <v>3.1699999999999999E-2</v>
      </c>
      <c r="H16" s="61">
        <v>14.483500000000001</v>
      </c>
      <c r="I16" s="61">
        <v>0.2616</v>
      </c>
      <c r="J16" s="61">
        <v>44.879300000000001</v>
      </c>
      <c r="K16" s="189">
        <v>0.2223</v>
      </c>
      <c r="L16" s="189">
        <v>0.14198999999999998</v>
      </c>
      <c r="M16" s="189">
        <v>2.3400000000000001E-2</v>
      </c>
      <c r="N16" s="187">
        <f t="shared" si="0"/>
        <v>99.557690000000008</v>
      </c>
      <c r="O16" s="187">
        <v>84.056012381635156</v>
      </c>
      <c r="P16" s="61">
        <f t="shared" si="6"/>
        <v>1.8061932543929298</v>
      </c>
      <c r="Q16" s="61">
        <f t="shared" si="7"/>
        <v>0.31638194000352049</v>
      </c>
      <c r="R16" s="61">
        <f t="shared" si="8"/>
        <v>1.534850001726102</v>
      </c>
      <c r="S16" s="61">
        <f t="shared" si="9"/>
        <v>0.45823178280409899</v>
      </c>
      <c r="T16" s="83">
        <f t="shared" si="10"/>
        <v>6.0679487179487168</v>
      </c>
      <c r="U16" s="65"/>
    </row>
    <row r="17" spans="1:21" s="90" customFormat="1" ht="14.25" x14ac:dyDescent="0.2">
      <c r="A17" s="121" t="s">
        <v>168</v>
      </c>
      <c r="B17" s="84">
        <v>1</v>
      </c>
      <c r="C17" s="99"/>
      <c r="D17" s="61">
        <v>39.6327</v>
      </c>
      <c r="E17" s="189">
        <v>5.4999999999999997E-3</v>
      </c>
      <c r="F17" s="189">
        <v>2.6599999999999999E-2</v>
      </c>
      <c r="G17" s="189">
        <v>1.7899999999999999E-2</v>
      </c>
      <c r="H17" s="61">
        <v>13.997800000000002</v>
      </c>
      <c r="I17" s="61">
        <v>0.24079999999999999</v>
      </c>
      <c r="J17" s="61">
        <v>45.259600000000006</v>
      </c>
      <c r="K17" s="189">
        <v>0.1976</v>
      </c>
      <c r="L17" s="189">
        <v>0.17247999999999997</v>
      </c>
      <c r="M17" s="189">
        <v>2.1000000000000001E-2</v>
      </c>
      <c r="N17" s="187">
        <f t="shared" si="0"/>
        <v>99.571979999999996</v>
      </c>
      <c r="O17" s="187">
        <v>84.618340043340822</v>
      </c>
      <c r="P17" s="61">
        <f t="shared" si="6"/>
        <v>1.7202703281944303</v>
      </c>
      <c r="Q17" s="61">
        <f t="shared" si="7"/>
        <v>0.38109042059585141</v>
      </c>
      <c r="R17" s="61">
        <f t="shared" si="8"/>
        <v>1.4116504022060608</v>
      </c>
      <c r="S17" s="61">
        <f t="shared" si="9"/>
        <v>0.53344274894166088</v>
      </c>
      <c r="T17" s="83">
        <f t="shared" si="10"/>
        <v>8.2133333333333312</v>
      </c>
      <c r="U17" s="65"/>
    </row>
    <row r="18" spans="1:21" s="90" customFormat="1" ht="14.25" x14ac:dyDescent="0.2">
      <c r="A18" s="208" t="s">
        <v>286</v>
      </c>
      <c r="B18" s="80">
        <v>1</v>
      </c>
      <c r="C18" s="98" t="s">
        <v>205</v>
      </c>
      <c r="D18" s="61">
        <v>39.494700000000002</v>
      </c>
      <c r="E18" s="189">
        <v>8.8000000000000005E-3</v>
      </c>
      <c r="F18" s="189">
        <v>1.5900000000000001E-2</v>
      </c>
      <c r="G18" s="189">
        <v>2.3599999999999999E-2</v>
      </c>
      <c r="H18" s="61">
        <v>15.302200000000001</v>
      </c>
      <c r="I18" s="61">
        <v>0.26989999999999997</v>
      </c>
      <c r="J18" s="61">
        <v>44.160400000000003</v>
      </c>
      <c r="K18" s="189">
        <v>0.21629999999999999</v>
      </c>
      <c r="L18" s="189">
        <v>0.1283</v>
      </c>
      <c r="M18" s="189">
        <v>2.3400000000000001E-2</v>
      </c>
      <c r="N18" s="187">
        <f t="shared" si="0"/>
        <v>99.643500000000003</v>
      </c>
      <c r="O18" s="187">
        <v>83.124394965621406</v>
      </c>
      <c r="P18" s="61">
        <f t="shared" si="6"/>
        <v>1.7637986694723633</v>
      </c>
      <c r="Q18" s="61">
        <f t="shared" si="7"/>
        <v>0.29053178866133456</v>
      </c>
      <c r="R18" s="61">
        <f t="shared" si="8"/>
        <v>1.4135222386323534</v>
      </c>
      <c r="S18" s="61">
        <f t="shared" si="9"/>
        <v>0.44457755364534746</v>
      </c>
      <c r="T18" s="83">
        <f t="shared" si="10"/>
        <v>5.482905982905983</v>
      </c>
      <c r="U18" s="65"/>
    </row>
    <row r="19" spans="1:21" s="90" customFormat="1" ht="14.25" x14ac:dyDescent="0.2">
      <c r="A19" s="210"/>
      <c r="B19" s="84">
        <v>1</v>
      </c>
      <c r="C19" s="99" t="s">
        <v>206</v>
      </c>
      <c r="D19" s="61">
        <v>39.217200000000005</v>
      </c>
      <c r="E19" s="189">
        <v>5.4000000000000003E-3</v>
      </c>
      <c r="F19" s="189">
        <v>1.6E-2</v>
      </c>
      <c r="G19" s="189">
        <v>2.06E-2</v>
      </c>
      <c r="H19" s="61">
        <v>17.052500000000002</v>
      </c>
      <c r="I19" s="61">
        <v>0.31059999999999999</v>
      </c>
      <c r="J19" s="61">
        <v>42.747800000000005</v>
      </c>
      <c r="K19" s="189">
        <v>0.1976</v>
      </c>
      <c r="L19" s="189">
        <v>0.11850999999999995</v>
      </c>
      <c r="M19" s="189">
        <v>2.5000000000000001E-2</v>
      </c>
      <c r="N19" s="187">
        <f t="shared" ref="N19" si="11">SUM(D19:M19)</f>
        <v>99.711210000000008</v>
      </c>
      <c r="O19" s="187">
        <v>81.115834195793084</v>
      </c>
      <c r="P19" s="61">
        <f t="shared" si="1"/>
        <v>1.8214338073596243</v>
      </c>
      <c r="Q19" s="61">
        <f t="shared" si="2"/>
        <v>0.27723064110901602</v>
      </c>
      <c r="R19" s="61">
        <f t="shared" si="3"/>
        <v>1.1587743732590527</v>
      </c>
      <c r="S19" s="61">
        <f t="shared" si="4"/>
        <v>0.47274755075114949</v>
      </c>
      <c r="T19" s="83">
        <f t="shared" si="5"/>
        <v>4.7403999999999975</v>
      </c>
      <c r="U19" s="65"/>
    </row>
    <row r="20" spans="1:21" s="90" customFormat="1" ht="14.25" x14ac:dyDescent="0.2">
      <c r="A20" s="121" t="s">
        <v>287</v>
      </c>
      <c r="B20" s="84">
        <v>1</v>
      </c>
      <c r="C20" s="99"/>
      <c r="D20" s="61">
        <v>39.743900000000004</v>
      </c>
      <c r="E20" s="189">
        <v>4.5999999999999999E-3</v>
      </c>
      <c r="F20" s="189">
        <v>2.6200000000000001E-2</v>
      </c>
      <c r="G20" s="189">
        <v>2.2599999999999999E-2</v>
      </c>
      <c r="H20" s="61">
        <v>13.969200000000001</v>
      </c>
      <c r="I20" s="61">
        <v>0.23949999999999999</v>
      </c>
      <c r="J20" s="61">
        <v>45.435200000000002</v>
      </c>
      <c r="K20" s="189">
        <v>0.17150000000000001</v>
      </c>
      <c r="L20" s="189">
        <v>0.20656999999999998</v>
      </c>
      <c r="M20" s="189">
        <v>1.9800000000000002E-2</v>
      </c>
      <c r="N20" s="187">
        <f t="shared" ref="N20:N30" si="12">SUM(D20:M20)</f>
        <v>99.839070000000007</v>
      </c>
      <c r="O20" s="187">
        <v>84.695750454288856</v>
      </c>
      <c r="P20" s="61">
        <f t="shared" ref="P20:P30" si="13">100*I20/H20</f>
        <v>1.7144861552558484</v>
      </c>
      <c r="Q20" s="61">
        <f t="shared" ref="Q20:Q30" si="14">100*L20/J20</f>
        <v>0.45464749797513815</v>
      </c>
      <c r="R20" s="61">
        <f t="shared" ref="R20:R30" si="15">100*K20/H20</f>
        <v>1.2277009420725598</v>
      </c>
      <c r="S20" s="61">
        <f t="shared" ref="S20:S30" si="16">L20*10^4/(J20/H20)/1000</f>
        <v>0.63510618287143006</v>
      </c>
      <c r="T20" s="83">
        <f t="shared" ref="T20:T30" si="17">L20/M20</f>
        <v>10.432828282828281</v>
      </c>
      <c r="U20" s="65"/>
    </row>
    <row r="21" spans="1:21" s="90" customFormat="1" ht="14.25" x14ac:dyDescent="0.2">
      <c r="A21" s="121" t="s">
        <v>288</v>
      </c>
      <c r="B21" s="84">
        <v>1</v>
      </c>
      <c r="C21" s="99"/>
      <c r="D21" s="61">
        <v>39.637900000000002</v>
      </c>
      <c r="E21" s="189">
        <v>3.3E-3</v>
      </c>
      <c r="F21" s="189">
        <v>2.8000000000000001E-2</v>
      </c>
      <c r="G21" s="189">
        <v>1.83E-2</v>
      </c>
      <c r="H21" s="61">
        <v>14.033900000000001</v>
      </c>
      <c r="I21" s="61">
        <v>0.2427</v>
      </c>
      <c r="J21" s="61">
        <v>45.371200000000002</v>
      </c>
      <c r="K21" s="189">
        <v>0.1913</v>
      </c>
      <c r="L21" s="189">
        <v>0.19505999999999996</v>
      </c>
      <c r="M21" s="189">
        <v>2.1700000000000001E-2</v>
      </c>
      <c r="N21" s="187">
        <f t="shared" si="12"/>
        <v>99.74336000000001</v>
      </c>
      <c r="O21" s="187">
        <v>84.604599100769221</v>
      </c>
      <c r="P21" s="61">
        <f t="shared" si="13"/>
        <v>1.7293838491082307</v>
      </c>
      <c r="Q21" s="61">
        <f t="shared" si="14"/>
        <v>0.42992030186550051</v>
      </c>
      <c r="R21" s="61">
        <f t="shared" si="15"/>
        <v>1.3631278546947034</v>
      </c>
      <c r="S21" s="61">
        <f t="shared" si="16"/>
        <v>0.6033458524350247</v>
      </c>
      <c r="T21" s="83">
        <f t="shared" si="17"/>
        <v>8.9889400921658957</v>
      </c>
      <c r="U21" s="65"/>
    </row>
    <row r="22" spans="1:21" s="90" customFormat="1" ht="14.25" x14ac:dyDescent="0.2">
      <c r="A22" s="121" t="s">
        <v>169</v>
      </c>
      <c r="B22" s="84">
        <v>1</v>
      </c>
      <c r="C22" s="99"/>
      <c r="D22" s="61">
        <v>40.3155</v>
      </c>
      <c r="E22" s="189">
        <v>4.7999999999999996E-3</v>
      </c>
      <c r="F22" s="189">
        <v>2.98E-2</v>
      </c>
      <c r="G22" s="189">
        <v>1.6400000000000001E-2</v>
      </c>
      <c r="H22" s="61">
        <v>11.095700000000001</v>
      </c>
      <c r="I22" s="61">
        <v>0.1835</v>
      </c>
      <c r="J22" s="61">
        <v>47.979300000000009</v>
      </c>
      <c r="K22" s="189">
        <v>0.17399999999999999</v>
      </c>
      <c r="L22" s="189">
        <v>0.19835</v>
      </c>
      <c r="M22" s="189">
        <v>2.1899999999999999E-2</v>
      </c>
      <c r="N22" s="187">
        <f t="shared" si="12"/>
        <v>100.01925000000003</v>
      </c>
      <c r="O22" s="187">
        <v>87.96712513053896</v>
      </c>
      <c r="P22" s="61">
        <f t="shared" si="13"/>
        <v>1.6537938120172679</v>
      </c>
      <c r="Q22" s="61">
        <f t="shared" si="14"/>
        <v>0.41340744862888779</v>
      </c>
      <c r="R22" s="61">
        <f t="shared" si="15"/>
        <v>1.5681750588065644</v>
      </c>
      <c r="S22" s="61">
        <f t="shared" si="16"/>
        <v>0.45870450277515507</v>
      </c>
      <c r="T22" s="83">
        <f t="shared" si="17"/>
        <v>9.057077625570777</v>
      </c>
      <c r="U22" s="65"/>
    </row>
    <row r="23" spans="1:21" s="90" customFormat="1" ht="14.25" x14ac:dyDescent="0.2">
      <c r="A23" s="121" t="s">
        <v>170</v>
      </c>
      <c r="B23" s="84">
        <v>1</v>
      </c>
      <c r="C23" s="99"/>
      <c r="D23" s="61">
        <v>40.417500000000004</v>
      </c>
      <c r="E23" s="189">
        <v>6.1000000000000004E-3</v>
      </c>
      <c r="F23" s="189">
        <v>4.4600000000000001E-2</v>
      </c>
      <c r="G23" s="189">
        <v>2.6499999999999999E-2</v>
      </c>
      <c r="H23" s="61">
        <v>9.8372000000000011</v>
      </c>
      <c r="I23" s="61">
        <v>0.15559999999999999</v>
      </c>
      <c r="J23" s="61">
        <v>48.839100000000002</v>
      </c>
      <c r="K23" s="189">
        <v>0.13819999999999999</v>
      </c>
      <c r="L23" s="189">
        <v>0.36064000000000002</v>
      </c>
      <c r="M23" s="189">
        <v>1.9300000000000001E-2</v>
      </c>
      <c r="N23" s="187">
        <f t="shared" si="12"/>
        <v>99.844740000000016</v>
      </c>
      <c r="O23" s="187">
        <v>89.217091247717264</v>
      </c>
      <c r="P23" s="61">
        <f t="shared" si="13"/>
        <v>1.5817509047289877</v>
      </c>
      <c r="Q23" s="61">
        <f t="shared" si="14"/>
        <v>0.73842474574674799</v>
      </c>
      <c r="R23" s="61">
        <f t="shared" si="15"/>
        <v>1.4048713048428412</v>
      </c>
      <c r="S23" s="61">
        <f t="shared" si="16"/>
        <v>0.72640319088599092</v>
      </c>
      <c r="T23" s="83">
        <f t="shared" si="17"/>
        <v>18.686010362694301</v>
      </c>
      <c r="U23" s="65"/>
    </row>
    <row r="24" spans="1:21" s="90" customFormat="1" ht="14.25" x14ac:dyDescent="0.2">
      <c r="A24" s="121" t="s">
        <v>171</v>
      </c>
      <c r="B24" s="84">
        <v>1</v>
      </c>
      <c r="C24" s="99"/>
      <c r="D24" s="61">
        <v>39.609800000000007</v>
      </c>
      <c r="E24" s="189">
        <v>7.7000000000000002E-3</v>
      </c>
      <c r="F24" s="189">
        <v>0.13650000000000001</v>
      </c>
      <c r="G24" s="189">
        <v>4.7E-2</v>
      </c>
      <c r="H24" s="61">
        <v>14.2241</v>
      </c>
      <c r="I24" s="61">
        <v>0.25600000000000001</v>
      </c>
      <c r="J24" s="61">
        <v>45.116900000000008</v>
      </c>
      <c r="K24" s="189">
        <v>0.2288</v>
      </c>
      <c r="L24" s="189">
        <v>0.15362999999999999</v>
      </c>
      <c r="M24" s="189">
        <v>2.1100000000000001E-2</v>
      </c>
      <c r="N24" s="187">
        <f t="shared" si="12"/>
        <v>99.801530000000028</v>
      </c>
      <c r="O24" s="187">
        <v>84.343359906283268</v>
      </c>
      <c r="P24" s="61">
        <f t="shared" si="13"/>
        <v>1.7997623751239096</v>
      </c>
      <c r="Q24" s="61">
        <f t="shared" si="14"/>
        <v>0.34051541661771967</v>
      </c>
      <c r="R24" s="61">
        <f t="shared" si="15"/>
        <v>1.6085376227669941</v>
      </c>
      <c r="S24" s="61">
        <f t="shared" si="16"/>
        <v>0.48435253375121068</v>
      </c>
      <c r="T24" s="83">
        <f t="shared" si="17"/>
        <v>7.2810426540284352</v>
      </c>
      <c r="U24" s="65"/>
    </row>
    <row r="25" spans="1:21" s="90" customFormat="1" ht="14.25" x14ac:dyDescent="0.2">
      <c r="A25" s="121" t="s">
        <v>289</v>
      </c>
      <c r="B25" s="84">
        <v>1</v>
      </c>
      <c r="C25" s="99"/>
      <c r="D25" s="61">
        <v>39.637500000000003</v>
      </c>
      <c r="E25" s="189">
        <v>6.4999999999999997E-3</v>
      </c>
      <c r="F25" s="189">
        <v>5.1799999999999999E-2</v>
      </c>
      <c r="G25" s="189">
        <v>2.3699999999999999E-2</v>
      </c>
      <c r="H25" s="61">
        <v>14.191599999999999</v>
      </c>
      <c r="I25" s="61">
        <v>0.25340000000000001</v>
      </c>
      <c r="J25" s="61">
        <v>45.167000000000002</v>
      </c>
      <c r="K25" s="189">
        <v>0.20830000000000001</v>
      </c>
      <c r="L25" s="189">
        <v>0.18391999999999997</v>
      </c>
      <c r="M25" s="189">
        <v>2.24E-2</v>
      </c>
      <c r="N25" s="187">
        <f t="shared" si="12"/>
        <v>99.746120000000005</v>
      </c>
      <c r="O25" s="187">
        <v>84.386549035792328</v>
      </c>
      <c r="P25" s="61">
        <f t="shared" si="13"/>
        <v>1.7855632909608501</v>
      </c>
      <c r="Q25" s="61">
        <f t="shared" si="14"/>
        <v>0.40719994686386068</v>
      </c>
      <c r="R25" s="61">
        <f t="shared" si="15"/>
        <v>1.4677696665633193</v>
      </c>
      <c r="S25" s="61">
        <f t="shared" si="16"/>
        <v>0.57788187659131651</v>
      </c>
      <c r="T25" s="83">
        <f t="shared" si="17"/>
        <v>8.2107142857142854</v>
      </c>
      <c r="U25" s="65"/>
    </row>
    <row r="26" spans="1:21" s="90" customFormat="1" ht="14.25" x14ac:dyDescent="0.2">
      <c r="A26" s="121" t="s">
        <v>290</v>
      </c>
      <c r="B26" s="84">
        <v>1</v>
      </c>
      <c r="C26" s="99"/>
      <c r="D26" s="61">
        <v>39.590200000000003</v>
      </c>
      <c r="E26" s="189">
        <v>6.7000000000000002E-3</v>
      </c>
      <c r="F26" s="189">
        <v>3.1699999999999999E-2</v>
      </c>
      <c r="G26" s="189">
        <v>2.4199999999999999E-2</v>
      </c>
      <c r="H26" s="61">
        <v>14.513200000000001</v>
      </c>
      <c r="I26" s="61">
        <v>0.25569999999999998</v>
      </c>
      <c r="J26" s="61">
        <v>44.816200000000002</v>
      </c>
      <c r="K26" s="189">
        <v>0.2016</v>
      </c>
      <c r="L26" s="189">
        <v>0.16680999999999996</v>
      </c>
      <c r="M26" s="189">
        <v>2.1000000000000001E-2</v>
      </c>
      <c r="N26" s="187">
        <f t="shared" si="12"/>
        <v>99.627310000000008</v>
      </c>
      <c r="O26" s="187">
        <v>84.018516140343309</v>
      </c>
      <c r="P26" s="61">
        <f t="shared" si="13"/>
        <v>1.7618443899346798</v>
      </c>
      <c r="Q26" s="61">
        <f t="shared" si="14"/>
        <v>0.37220915651036895</v>
      </c>
      <c r="R26" s="61">
        <f t="shared" si="15"/>
        <v>1.3890802855331696</v>
      </c>
      <c r="S26" s="61">
        <f t="shared" si="16"/>
        <v>0.54019459302662864</v>
      </c>
      <c r="T26" s="83">
        <f t="shared" si="17"/>
        <v>7.9433333333333307</v>
      </c>
      <c r="U26" s="65"/>
    </row>
    <row r="27" spans="1:21" s="90" customFormat="1" ht="14.25" x14ac:dyDescent="0.2">
      <c r="A27" s="121" t="s">
        <v>291</v>
      </c>
      <c r="B27" s="84">
        <v>1</v>
      </c>
      <c r="C27" s="99"/>
      <c r="D27" s="61">
        <v>39.742699999999999</v>
      </c>
      <c r="E27" s="189">
        <v>5.1999999999999998E-3</v>
      </c>
      <c r="F27" s="189">
        <v>2.8000000000000001E-2</v>
      </c>
      <c r="G27" s="189">
        <v>2.3300000000000001E-2</v>
      </c>
      <c r="H27" s="61">
        <v>13.547000000000001</v>
      </c>
      <c r="I27" s="61">
        <v>0.23219999999999999</v>
      </c>
      <c r="J27" s="61">
        <v>45.625900000000009</v>
      </c>
      <c r="K27" s="189">
        <v>0.17419999999999999</v>
      </c>
      <c r="L27" s="189">
        <v>0.19439999999999996</v>
      </c>
      <c r="M27" s="189">
        <v>2.06E-2</v>
      </c>
      <c r="N27" s="187">
        <f t="shared" si="12"/>
        <v>99.593500000000006</v>
      </c>
      <c r="O27" s="187">
        <v>85.138525277932317</v>
      </c>
      <c r="P27" s="61">
        <f t="shared" si="13"/>
        <v>1.7140326271499224</v>
      </c>
      <c r="Q27" s="61">
        <f t="shared" si="14"/>
        <v>0.42607378703762544</v>
      </c>
      <c r="R27" s="61">
        <f t="shared" si="15"/>
        <v>1.2858935557688047</v>
      </c>
      <c r="S27" s="61">
        <f t="shared" si="16"/>
        <v>0.57720215929987118</v>
      </c>
      <c r="T27" s="83">
        <f t="shared" si="17"/>
        <v>9.4368932038834927</v>
      </c>
      <c r="U27" s="65"/>
    </row>
    <row r="28" spans="1:21" s="90" customFormat="1" ht="14.25" x14ac:dyDescent="0.2">
      <c r="A28" s="208" t="s">
        <v>292</v>
      </c>
      <c r="B28" s="80">
        <v>1</v>
      </c>
      <c r="C28" s="98" t="s">
        <v>205</v>
      </c>
      <c r="D28" s="61">
        <v>39.7151</v>
      </c>
      <c r="E28" s="189">
        <v>5.1999999999999998E-3</v>
      </c>
      <c r="F28" s="189">
        <v>2.92E-2</v>
      </c>
      <c r="G28" s="189">
        <v>1.89E-2</v>
      </c>
      <c r="H28" s="61">
        <v>13.9962</v>
      </c>
      <c r="I28" s="61">
        <v>0.24360000000000001</v>
      </c>
      <c r="J28" s="61">
        <v>45.304900000000004</v>
      </c>
      <c r="K28" s="189">
        <v>0.1807</v>
      </c>
      <c r="L28" s="189">
        <v>0.20458999999999999</v>
      </c>
      <c r="M28" s="189">
        <v>2.1600000000000001E-2</v>
      </c>
      <c r="N28" s="187">
        <f t="shared" si="12"/>
        <v>99.719990000000024</v>
      </c>
      <c r="O28" s="187">
        <v>84.622073627357295</v>
      </c>
      <c r="P28" s="61">
        <f t="shared" si="13"/>
        <v>1.7404724139409269</v>
      </c>
      <c r="Q28" s="61">
        <f t="shared" si="14"/>
        <v>0.45158470717295474</v>
      </c>
      <c r="R28" s="61">
        <f t="shared" si="15"/>
        <v>1.2910647175661965</v>
      </c>
      <c r="S28" s="61">
        <f t="shared" si="16"/>
        <v>0.63204698785341085</v>
      </c>
      <c r="T28" s="83">
        <f t="shared" si="17"/>
        <v>9.4717592592592581</v>
      </c>
      <c r="U28" s="65"/>
    </row>
    <row r="29" spans="1:21" s="90" customFormat="1" ht="14.25" x14ac:dyDescent="0.2">
      <c r="A29" s="209"/>
      <c r="B29" s="81">
        <v>1</v>
      </c>
      <c r="C29" s="102" t="s">
        <v>207</v>
      </c>
      <c r="D29" s="61">
        <v>39.662000000000006</v>
      </c>
      <c r="E29" s="189">
        <v>1.5900000000000001E-2</v>
      </c>
      <c r="F29" s="189">
        <v>4.8800000000000003E-2</v>
      </c>
      <c r="G29" s="189">
        <v>4.1200000000000001E-2</v>
      </c>
      <c r="H29" s="61">
        <v>13.987600000000002</v>
      </c>
      <c r="I29" s="61">
        <v>0.24260000000000001</v>
      </c>
      <c r="J29" s="61">
        <v>45.313500000000005</v>
      </c>
      <c r="K29" s="189">
        <v>0.1825</v>
      </c>
      <c r="L29" s="189">
        <v>0.19686999999999996</v>
      </c>
      <c r="M29" s="189">
        <v>2.24E-2</v>
      </c>
      <c r="N29" s="187">
        <f t="shared" si="12"/>
        <v>99.71337000000004</v>
      </c>
      <c r="O29" s="187">
        <v>84.637610021879652</v>
      </c>
      <c r="P29" s="61">
        <f t="shared" si="13"/>
        <v>1.7343933197975347</v>
      </c>
      <c r="Q29" s="61">
        <f t="shared" si="14"/>
        <v>0.43446213600803285</v>
      </c>
      <c r="R29" s="61">
        <f t="shared" si="15"/>
        <v>1.3047270439532155</v>
      </c>
      <c r="S29" s="61">
        <f t="shared" si="16"/>
        <v>0.60770825736259604</v>
      </c>
      <c r="T29" s="83">
        <f t="shared" si="17"/>
        <v>8.7888392857142836</v>
      </c>
      <c r="U29" s="65"/>
    </row>
    <row r="30" spans="1:21" s="90" customFormat="1" ht="14.25" x14ac:dyDescent="0.2">
      <c r="A30" s="210"/>
      <c r="B30" s="84">
        <v>1</v>
      </c>
      <c r="C30" s="99" t="s">
        <v>206</v>
      </c>
      <c r="D30" s="61">
        <v>39.549799999999998</v>
      </c>
      <c r="E30" s="189">
        <v>7.7999999999999996E-3</v>
      </c>
      <c r="F30" s="189">
        <v>3.3500000000000002E-2</v>
      </c>
      <c r="G30" s="189">
        <v>2.4299999999999999E-2</v>
      </c>
      <c r="H30" s="61">
        <v>14.5997</v>
      </c>
      <c r="I30" s="61">
        <v>0.26550000000000001</v>
      </c>
      <c r="J30" s="61">
        <v>44.73340000000001</v>
      </c>
      <c r="K30" s="189">
        <v>0.2346</v>
      </c>
      <c r="L30" s="189">
        <v>0.14787999999999998</v>
      </c>
      <c r="M30" s="189">
        <v>2.2599999999999999E-2</v>
      </c>
      <c r="N30" s="187">
        <f t="shared" si="12"/>
        <v>99.619079999999997</v>
      </c>
      <c r="O30" s="187">
        <v>83.887159546013322</v>
      </c>
      <c r="P30" s="61">
        <f t="shared" si="13"/>
        <v>1.8185305177503648</v>
      </c>
      <c r="Q30" s="61">
        <f t="shared" si="14"/>
        <v>0.33058072938788458</v>
      </c>
      <c r="R30" s="61">
        <f t="shared" si="15"/>
        <v>1.6068823331986275</v>
      </c>
      <c r="S30" s="61">
        <f t="shared" si="16"/>
        <v>0.48263794748442979</v>
      </c>
      <c r="T30" s="83">
        <f t="shared" si="17"/>
        <v>6.5433628318584072</v>
      </c>
      <c r="U30" s="65"/>
    </row>
    <row r="31" spans="1:21" s="90" customFormat="1" ht="14.25" x14ac:dyDescent="0.2">
      <c r="A31" s="219"/>
      <c r="B31" s="220"/>
      <c r="C31" s="221"/>
      <c r="D31" s="222" t="s">
        <v>237</v>
      </c>
      <c r="E31" s="223"/>
      <c r="F31" s="223"/>
      <c r="G31" s="223"/>
      <c r="H31" s="223"/>
      <c r="I31" s="223"/>
      <c r="J31" s="223"/>
      <c r="K31" s="223"/>
      <c r="L31" s="223"/>
      <c r="M31" s="223"/>
      <c r="N31" s="223"/>
      <c r="O31" s="223"/>
      <c r="P31" s="223"/>
      <c r="Q31" s="223"/>
      <c r="R31" s="223"/>
      <c r="S31" s="223"/>
      <c r="T31" s="224"/>
      <c r="U31" s="65"/>
    </row>
    <row r="32" spans="1:21" s="90" customFormat="1" ht="14.25" x14ac:dyDescent="0.2">
      <c r="A32" s="85" t="s">
        <v>172</v>
      </c>
      <c r="B32" s="86">
        <v>1</v>
      </c>
      <c r="C32" s="122"/>
      <c r="D32" s="61">
        <v>39.898199999999996</v>
      </c>
      <c r="E32" s="189">
        <v>6.1999999999999998E-3</v>
      </c>
      <c r="F32" s="189">
        <v>5.3499999999999999E-2</v>
      </c>
      <c r="G32" s="189">
        <v>1.6553999999999999E-2</v>
      </c>
      <c r="H32" s="61">
        <v>11.557700000000001</v>
      </c>
      <c r="I32" s="61">
        <v>0.20580000000000001</v>
      </c>
      <c r="J32" s="61">
        <v>46.549100000000003</v>
      </c>
      <c r="K32" s="189">
        <v>9.9900000000000003E-2</v>
      </c>
      <c r="L32" s="189">
        <v>0.396646</v>
      </c>
      <c r="M32" s="61" t="s">
        <v>56</v>
      </c>
      <c r="N32" s="187">
        <f t="shared" ref="N32:N61" si="18">SUM(D32:L32)</f>
        <v>98.783600000000007</v>
      </c>
      <c r="O32" s="187">
        <v>87.108963637893737</v>
      </c>
      <c r="P32" s="61">
        <f t="shared" ref="P32:P94" si="19">100*I32/H32</f>
        <v>1.7806310944219006</v>
      </c>
      <c r="Q32" s="61">
        <f t="shared" ref="Q32:Q94" si="20">100*L32/J32</f>
        <v>0.85210240369846024</v>
      </c>
      <c r="R32" s="61">
        <f t="shared" ref="R32:R94" si="21">100*K32/H32</f>
        <v>0.86435882571791967</v>
      </c>
      <c r="S32" s="61">
        <f t="shared" ref="S32:S94" si="22">L32*10^4/(J32/H32)/1000</f>
        <v>0.98483439512256943</v>
      </c>
      <c r="T32" s="83" t="s">
        <v>56</v>
      </c>
      <c r="U32" s="65"/>
    </row>
    <row r="33" spans="1:21" s="90" customFormat="1" ht="14.25" x14ac:dyDescent="0.2">
      <c r="A33" s="208" t="s">
        <v>218</v>
      </c>
      <c r="B33" s="80">
        <v>1</v>
      </c>
      <c r="C33" s="98" t="s">
        <v>205</v>
      </c>
      <c r="D33" s="61">
        <v>39.9236</v>
      </c>
      <c r="E33" s="189">
        <v>3.0999999999999999E-3</v>
      </c>
      <c r="F33" s="189">
        <v>4.4200000000000003E-2</v>
      </c>
      <c r="G33" s="189">
        <v>2.5563000000000002E-2</v>
      </c>
      <c r="H33" s="61">
        <v>11.359000000000002</v>
      </c>
      <c r="I33" s="61">
        <v>0.192</v>
      </c>
      <c r="J33" s="61">
        <v>46.598799999999997</v>
      </c>
      <c r="K33" s="189">
        <v>9.5699999999999993E-2</v>
      </c>
      <c r="L33" s="189">
        <v>0.38993699999999998</v>
      </c>
      <c r="M33" s="61" t="s">
        <v>56</v>
      </c>
      <c r="N33" s="187">
        <f t="shared" si="18"/>
        <v>98.631900000000002</v>
      </c>
      <c r="O33" s="187">
        <v>87.326637214448652</v>
      </c>
      <c r="P33" s="61">
        <f t="shared" si="19"/>
        <v>1.690289638172374</v>
      </c>
      <c r="Q33" s="61">
        <f t="shared" si="20"/>
        <v>0.8367962265122707</v>
      </c>
      <c r="R33" s="61">
        <f t="shared" si="21"/>
        <v>0.84250374152654262</v>
      </c>
      <c r="S33" s="61">
        <f t="shared" si="22"/>
        <v>0.9505168336952885</v>
      </c>
      <c r="T33" s="83" t="s">
        <v>56</v>
      </c>
      <c r="U33" s="65"/>
    </row>
    <row r="34" spans="1:21" s="90" customFormat="1" ht="14.25" x14ac:dyDescent="0.2">
      <c r="A34" s="210"/>
      <c r="B34" s="84">
        <v>1</v>
      </c>
      <c r="C34" s="99" t="s">
        <v>206</v>
      </c>
      <c r="D34" s="61">
        <v>38.957900000000002</v>
      </c>
      <c r="E34" s="189">
        <v>7.4000000000000003E-3</v>
      </c>
      <c r="F34" s="189">
        <v>2.76E-2</v>
      </c>
      <c r="G34" s="189">
        <v>2.4272000000000005E-2</v>
      </c>
      <c r="H34" s="61">
        <v>15.781000000000001</v>
      </c>
      <c r="I34" s="61">
        <v>0.32240000000000002</v>
      </c>
      <c r="J34" s="61">
        <v>42.427300000000002</v>
      </c>
      <c r="K34" s="189">
        <v>0.12239999999999999</v>
      </c>
      <c r="L34" s="189">
        <v>0.22512799999999997</v>
      </c>
      <c r="M34" s="61" t="s">
        <v>56</v>
      </c>
      <c r="N34" s="187">
        <f t="shared" si="18"/>
        <v>97.895400000000009</v>
      </c>
      <c r="O34" s="187">
        <v>82.102758209993965</v>
      </c>
      <c r="P34" s="61">
        <f t="shared" si="19"/>
        <v>2.0429630568405046</v>
      </c>
      <c r="Q34" s="61">
        <f t="shared" si="20"/>
        <v>0.53062061455713638</v>
      </c>
      <c r="R34" s="61">
        <f t="shared" si="21"/>
        <v>0.77561624738609714</v>
      </c>
      <c r="S34" s="61">
        <f t="shared" si="22"/>
        <v>0.83737239183261714</v>
      </c>
      <c r="T34" s="83" t="s">
        <v>56</v>
      </c>
      <c r="U34" s="65"/>
    </row>
    <row r="35" spans="1:21" s="90" customFormat="1" ht="14.25" x14ac:dyDescent="0.2">
      <c r="A35" s="208" t="s">
        <v>219</v>
      </c>
      <c r="B35" s="80">
        <v>1</v>
      </c>
      <c r="C35" s="98" t="s">
        <v>205</v>
      </c>
      <c r="D35" s="61">
        <v>40.321800000000003</v>
      </c>
      <c r="E35" s="189">
        <v>6.4999999999999997E-3</v>
      </c>
      <c r="F35" s="189">
        <v>6.3500000000000001E-2</v>
      </c>
      <c r="G35" s="189">
        <v>2.4480999999999999E-2</v>
      </c>
      <c r="H35" s="61">
        <v>8.4868000000000023</v>
      </c>
      <c r="I35" s="61">
        <v>0.1313</v>
      </c>
      <c r="J35" s="61">
        <v>48.805100000000003</v>
      </c>
      <c r="K35" s="189">
        <v>0.1069</v>
      </c>
      <c r="L35" s="189">
        <v>0.46681899999999998</v>
      </c>
      <c r="M35" s="61" t="s">
        <v>56</v>
      </c>
      <c r="N35" s="187">
        <f t="shared" si="18"/>
        <v>98.413200000000003</v>
      </c>
      <c r="O35" s="187">
        <v>90.428292991514567</v>
      </c>
      <c r="P35" s="61">
        <f t="shared" si="19"/>
        <v>1.5471084507706081</v>
      </c>
      <c r="Q35" s="61">
        <f t="shared" si="20"/>
        <v>0.95649634976672515</v>
      </c>
      <c r="R35" s="61">
        <f t="shared" si="21"/>
        <v>1.2596031484187205</v>
      </c>
      <c r="S35" s="61">
        <f t="shared" si="22"/>
        <v>0.81175932212002455</v>
      </c>
      <c r="T35" s="83" t="s">
        <v>56</v>
      </c>
      <c r="U35" s="65"/>
    </row>
    <row r="36" spans="1:21" s="90" customFormat="1" ht="14.25" x14ac:dyDescent="0.2">
      <c r="A36" s="209"/>
      <c r="B36" s="81">
        <v>1</v>
      </c>
      <c r="C36" s="102" t="s">
        <v>207</v>
      </c>
      <c r="D36" s="61">
        <v>39.717700000000001</v>
      </c>
      <c r="E36" s="189">
        <v>6.0000000000000001E-3</v>
      </c>
      <c r="F36" s="189">
        <v>3.5799999999999998E-2</v>
      </c>
      <c r="G36" s="189">
        <v>1.5290000000000002E-2</v>
      </c>
      <c r="H36" s="61">
        <v>11.776800000000001</v>
      </c>
      <c r="I36" s="61">
        <v>0.2054</v>
      </c>
      <c r="J36" s="61">
        <v>46.102900000000005</v>
      </c>
      <c r="K36" s="189">
        <v>0.1018</v>
      </c>
      <c r="L36" s="189">
        <v>0.36951000000000001</v>
      </c>
      <c r="M36" s="61" t="s">
        <v>56</v>
      </c>
      <c r="N36" s="187">
        <f t="shared" si="18"/>
        <v>98.33120000000001</v>
      </c>
      <c r="O36" s="187">
        <v>86.821102926303908</v>
      </c>
      <c r="P36" s="61">
        <f t="shared" si="19"/>
        <v>1.7441070579444329</v>
      </c>
      <c r="Q36" s="61">
        <f t="shared" si="20"/>
        <v>0.80148971105939093</v>
      </c>
      <c r="R36" s="61">
        <f t="shared" si="21"/>
        <v>0.86441138509612103</v>
      </c>
      <c r="S36" s="61">
        <f t="shared" si="22"/>
        <v>0.9438984029204236</v>
      </c>
      <c r="T36" s="83" t="s">
        <v>56</v>
      </c>
      <c r="U36" s="65"/>
    </row>
    <row r="37" spans="1:21" s="90" customFormat="1" ht="14.25" x14ac:dyDescent="0.2">
      <c r="A37" s="210"/>
      <c r="B37" s="84">
        <v>1</v>
      </c>
      <c r="C37" s="99" t="s">
        <v>206</v>
      </c>
      <c r="D37" s="61">
        <v>38.835899999999995</v>
      </c>
      <c r="E37" s="189">
        <v>8.6E-3</v>
      </c>
      <c r="F37" s="189">
        <v>2.3199999999999998E-2</v>
      </c>
      <c r="G37" s="189">
        <v>1.0699000000000004E-2</v>
      </c>
      <c r="H37" s="61">
        <v>17.374400000000001</v>
      </c>
      <c r="I37" s="61">
        <v>0.36370000000000002</v>
      </c>
      <c r="J37" s="61">
        <v>41.750700000000002</v>
      </c>
      <c r="K37" s="189">
        <v>0.14280000000000001</v>
      </c>
      <c r="L37" s="189">
        <v>0.17930099999999996</v>
      </c>
      <c r="M37" s="61" t="s">
        <v>56</v>
      </c>
      <c r="N37" s="187">
        <f t="shared" si="18"/>
        <v>98.689299999999989</v>
      </c>
      <c r="O37" s="187">
        <v>80.433927548420726</v>
      </c>
      <c r="P37" s="61">
        <f t="shared" si="19"/>
        <v>2.093309697025509</v>
      </c>
      <c r="Q37" s="61">
        <f t="shared" si="20"/>
        <v>0.42945627258944152</v>
      </c>
      <c r="R37" s="61">
        <f t="shared" si="21"/>
        <v>0.82189888571691683</v>
      </c>
      <c r="S37" s="61">
        <f t="shared" si="22"/>
        <v>0.74615450624779933</v>
      </c>
      <c r="T37" s="83" t="s">
        <v>56</v>
      </c>
      <c r="U37" s="65"/>
    </row>
    <row r="38" spans="1:21" s="90" customFormat="1" ht="14.25" x14ac:dyDescent="0.2">
      <c r="A38" s="85" t="s">
        <v>173</v>
      </c>
      <c r="B38" s="86">
        <v>1</v>
      </c>
      <c r="C38" s="122"/>
      <c r="D38" s="61">
        <v>39.6982</v>
      </c>
      <c r="E38" s="189">
        <v>4.1999999999999997E-3</v>
      </c>
      <c r="F38" s="189">
        <v>3.56E-2</v>
      </c>
      <c r="G38" s="189">
        <v>1.6116999999999999E-2</v>
      </c>
      <c r="H38" s="61">
        <v>11.681300000000002</v>
      </c>
      <c r="I38" s="61">
        <v>0.20280000000000001</v>
      </c>
      <c r="J38" s="61">
        <v>46.101700000000001</v>
      </c>
      <c r="K38" s="189">
        <v>9.8199999999999996E-2</v>
      </c>
      <c r="L38" s="189">
        <v>0.37678299999999998</v>
      </c>
      <c r="M38" s="61" t="s">
        <v>56</v>
      </c>
      <c r="N38" s="187">
        <f t="shared" si="18"/>
        <v>98.214900000000014</v>
      </c>
      <c r="O38" s="187">
        <v>86.908749447757231</v>
      </c>
      <c r="P38" s="61">
        <f t="shared" si="19"/>
        <v>1.7361081386489516</v>
      </c>
      <c r="Q38" s="61">
        <f t="shared" si="20"/>
        <v>0.81728656426986424</v>
      </c>
      <c r="R38" s="61">
        <f t="shared" si="21"/>
        <v>0.84065985806374277</v>
      </c>
      <c r="S38" s="61">
        <f t="shared" si="22"/>
        <v>0.95469695432055668</v>
      </c>
      <c r="T38" s="83" t="s">
        <v>56</v>
      </c>
      <c r="U38" s="65"/>
    </row>
    <row r="39" spans="1:21" s="90" customFormat="1" ht="14.25" x14ac:dyDescent="0.2">
      <c r="A39" s="121" t="s">
        <v>174</v>
      </c>
      <c r="B39" s="84">
        <v>1</v>
      </c>
      <c r="C39" s="99"/>
      <c r="D39" s="61">
        <v>39.238100000000003</v>
      </c>
      <c r="E39" s="189">
        <v>7.1000000000000004E-3</v>
      </c>
      <c r="F39" s="189">
        <v>3.85E-2</v>
      </c>
      <c r="G39" s="189">
        <v>1.3326000000000005E-2</v>
      </c>
      <c r="H39" s="61">
        <v>14.876100000000001</v>
      </c>
      <c r="I39" s="61">
        <v>0.29039999999999999</v>
      </c>
      <c r="J39" s="61">
        <v>43.659499999999994</v>
      </c>
      <c r="K39" s="189">
        <v>0.112</v>
      </c>
      <c r="L39" s="189">
        <v>0.27977399999999997</v>
      </c>
      <c r="M39" s="61" t="s">
        <v>56</v>
      </c>
      <c r="N39" s="187">
        <f t="shared" si="18"/>
        <v>98.514799999999994</v>
      </c>
      <c r="O39" s="187">
        <v>83.313174374136551</v>
      </c>
      <c r="P39" s="61">
        <f t="shared" si="19"/>
        <v>1.9521245487728636</v>
      </c>
      <c r="Q39" s="61">
        <f t="shared" si="20"/>
        <v>0.64080898773462824</v>
      </c>
      <c r="R39" s="61">
        <f t="shared" si="21"/>
        <v>0.75288550090413486</v>
      </c>
      <c r="S39" s="61">
        <f t="shared" si="22"/>
        <v>0.95327385824391031</v>
      </c>
      <c r="T39" s="83" t="s">
        <v>56</v>
      </c>
      <c r="U39" s="65"/>
    </row>
    <row r="40" spans="1:21" s="90" customFormat="1" ht="14.25" x14ac:dyDescent="0.2">
      <c r="A40" s="121" t="s">
        <v>220</v>
      </c>
      <c r="B40" s="84">
        <v>1</v>
      </c>
      <c r="C40" s="99"/>
      <c r="D40" s="61">
        <v>40.140700000000002</v>
      </c>
      <c r="E40" s="189">
        <v>7.3000000000000001E-3</v>
      </c>
      <c r="F40" s="189">
        <v>4.9799999999999997E-2</v>
      </c>
      <c r="G40" s="189">
        <v>1.6035000000000004E-2</v>
      </c>
      <c r="H40" s="61">
        <v>9.9245000000000019</v>
      </c>
      <c r="I40" s="61">
        <v>0.16170000000000001</v>
      </c>
      <c r="J40" s="61">
        <v>47.850700000000003</v>
      </c>
      <c r="K40" s="189">
        <v>0.1002</v>
      </c>
      <c r="L40" s="189">
        <v>0.42676500000000001</v>
      </c>
      <c r="M40" s="61" t="s">
        <v>56</v>
      </c>
      <c r="N40" s="187">
        <f t="shared" si="18"/>
        <v>98.677700000000016</v>
      </c>
      <c r="O40" s="187">
        <v>88.918206474166283</v>
      </c>
      <c r="P40" s="61">
        <f t="shared" si="19"/>
        <v>1.6293012242430347</v>
      </c>
      <c r="Q40" s="61">
        <f t="shared" si="20"/>
        <v>0.89186783056465202</v>
      </c>
      <c r="R40" s="61">
        <f t="shared" si="21"/>
        <v>1.0096226510151642</v>
      </c>
      <c r="S40" s="61">
        <f t="shared" si="22"/>
        <v>0.885134228443889</v>
      </c>
      <c r="T40" s="83" t="s">
        <v>56</v>
      </c>
      <c r="U40" s="65"/>
    </row>
    <row r="41" spans="1:21" s="90" customFormat="1" ht="14.25" x14ac:dyDescent="0.2">
      <c r="A41" s="208" t="s">
        <v>221</v>
      </c>
      <c r="B41" s="80">
        <v>1</v>
      </c>
      <c r="C41" s="98" t="s">
        <v>205</v>
      </c>
      <c r="D41" s="61">
        <v>40.328600000000002</v>
      </c>
      <c r="E41" s="189">
        <v>7.0000000000000001E-3</v>
      </c>
      <c r="F41" s="189">
        <v>5.3499999999999999E-2</v>
      </c>
      <c r="G41" s="189">
        <v>2.3453000000000002E-2</v>
      </c>
      <c r="H41" s="61">
        <v>8.9942000000000011</v>
      </c>
      <c r="I41" s="61">
        <v>0.14599999999999999</v>
      </c>
      <c r="J41" s="61">
        <v>48.762900000000002</v>
      </c>
      <c r="K41" s="189">
        <v>0.10730000000000001</v>
      </c>
      <c r="L41" s="189">
        <v>0.45084699999999994</v>
      </c>
      <c r="M41" s="61" t="s">
        <v>56</v>
      </c>
      <c r="N41" s="187">
        <f t="shared" si="18"/>
        <v>98.873799999999989</v>
      </c>
      <c r="O41" s="187">
        <v>89.945862859971001</v>
      </c>
      <c r="P41" s="61">
        <f t="shared" si="19"/>
        <v>1.6232683284783525</v>
      </c>
      <c r="Q41" s="61">
        <f t="shared" si="20"/>
        <v>0.92456970360663515</v>
      </c>
      <c r="R41" s="61">
        <f t="shared" si="21"/>
        <v>1.1929910386693645</v>
      </c>
      <c r="S41" s="61">
        <f t="shared" si="22"/>
        <v>0.83157648281787999</v>
      </c>
      <c r="T41" s="83" t="s">
        <v>56</v>
      </c>
      <c r="U41" s="65"/>
    </row>
    <row r="42" spans="1:21" s="90" customFormat="1" ht="14.25" x14ac:dyDescent="0.2">
      <c r="A42" s="209"/>
      <c r="B42" s="81">
        <v>1</v>
      </c>
      <c r="C42" s="102" t="s">
        <v>207</v>
      </c>
      <c r="D42" s="61">
        <v>40.117100000000001</v>
      </c>
      <c r="E42" s="189">
        <v>5.8999999999999999E-3</v>
      </c>
      <c r="F42" s="189">
        <v>5.57E-2</v>
      </c>
      <c r="G42" s="189">
        <v>2.2062000000000005E-2</v>
      </c>
      <c r="H42" s="61">
        <v>10.2178</v>
      </c>
      <c r="I42" s="61">
        <v>0.16789999999999999</v>
      </c>
      <c r="J42" s="61">
        <v>47.823399999999999</v>
      </c>
      <c r="K42" s="189">
        <v>0.1056</v>
      </c>
      <c r="L42" s="189">
        <v>0.44333800000000001</v>
      </c>
      <c r="M42" s="61" t="s">
        <v>56</v>
      </c>
      <c r="N42" s="187">
        <f t="shared" si="18"/>
        <v>98.958799999999997</v>
      </c>
      <c r="O42" s="187">
        <v>88.614479369657431</v>
      </c>
      <c r="P42" s="61">
        <f t="shared" si="19"/>
        <v>1.6432108673099883</v>
      </c>
      <c r="Q42" s="61">
        <f t="shared" si="20"/>
        <v>0.92703153686270745</v>
      </c>
      <c r="R42" s="61">
        <f t="shared" si="21"/>
        <v>1.0334905752706063</v>
      </c>
      <c r="S42" s="61">
        <f t="shared" si="22"/>
        <v>0.94722228373557715</v>
      </c>
      <c r="T42" s="83" t="s">
        <v>56</v>
      </c>
      <c r="U42" s="65"/>
    </row>
    <row r="43" spans="1:21" s="90" customFormat="1" ht="14.25" x14ac:dyDescent="0.2">
      <c r="A43" s="210"/>
      <c r="B43" s="84">
        <v>1</v>
      </c>
      <c r="C43" s="99" t="s">
        <v>206</v>
      </c>
      <c r="D43" s="61">
        <v>38.7607</v>
      </c>
      <c r="E43" s="189">
        <v>6.0000000000000001E-3</v>
      </c>
      <c r="F43" s="189">
        <v>2.9399999999999999E-2</v>
      </c>
      <c r="G43" s="189">
        <v>1.0971E-2</v>
      </c>
      <c r="H43" s="61">
        <v>16.233699999999999</v>
      </c>
      <c r="I43" s="61">
        <v>0.34029999999999999</v>
      </c>
      <c r="J43" s="61">
        <v>42.115300000000005</v>
      </c>
      <c r="K43" s="189">
        <v>0.13239999999999999</v>
      </c>
      <c r="L43" s="189">
        <v>0.205429</v>
      </c>
      <c r="M43" s="61" t="s">
        <v>56</v>
      </c>
      <c r="N43" s="187">
        <f t="shared" si="18"/>
        <v>97.83420000000001</v>
      </c>
      <c r="O43" s="187">
        <v>81.579865105963052</v>
      </c>
      <c r="P43" s="61">
        <f t="shared" si="19"/>
        <v>2.0962565527267354</v>
      </c>
      <c r="Q43" s="61">
        <f t="shared" si="20"/>
        <v>0.48777760101435813</v>
      </c>
      <c r="R43" s="61">
        <f t="shared" si="21"/>
        <v>0.8155873275962966</v>
      </c>
      <c r="S43" s="61">
        <f t="shared" si="22"/>
        <v>0.79184352415867854</v>
      </c>
      <c r="T43" s="83" t="s">
        <v>56</v>
      </c>
      <c r="U43" s="65"/>
    </row>
    <row r="44" spans="1:21" s="90" customFormat="1" ht="14.25" x14ac:dyDescent="0.2">
      <c r="A44" s="208" t="s">
        <v>222</v>
      </c>
      <c r="B44" s="80">
        <v>1</v>
      </c>
      <c r="C44" s="98" t="s">
        <v>205</v>
      </c>
      <c r="D44" s="61">
        <v>40.360599999999998</v>
      </c>
      <c r="E44" s="189">
        <v>5.5999999999999999E-3</v>
      </c>
      <c r="F44" s="189">
        <v>4.4400000000000002E-2</v>
      </c>
      <c r="G44" s="189">
        <v>2.1480000000000003E-2</v>
      </c>
      <c r="H44" s="61">
        <v>8.7428000000000008</v>
      </c>
      <c r="I44" s="61">
        <v>0.13780000000000001</v>
      </c>
      <c r="J44" s="61">
        <v>48.687100000000001</v>
      </c>
      <c r="K44" s="189">
        <v>0.1052</v>
      </c>
      <c r="L44" s="189">
        <v>0.46601999999999999</v>
      </c>
      <c r="M44" s="61" t="s">
        <v>56</v>
      </c>
      <c r="N44" s="187">
        <f t="shared" si="18"/>
        <v>98.570999999999998</v>
      </c>
      <c r="O44" s="187">
        <v>90.163381618989675</v>
      </c>
      <c r="P44" s="61">
        <f t="shared" si="19"/>
        <v>1.5761540925104085</v>
      </c>
      <c r="Q44" s="61">
        <f t="shared" si="20"/>
        <v>0.95717346073189813</v>
      </c>
      <c r="R44" s="61">
        <f t="shared" si="21"/>
        <v>1.2032758384041724</v>
      </c>
      <c r="S44" s="61">
        <f t="shared" si="22"/>
        <v>0.83683761324868389</v>
      </c>
      <c r="T44" s="83" t="s">
        <v>56</v>
      </c>
      <c r="U44" s="65"/>
    </row>
    <row r="45" spans="1:21" s="90" customFormat="1" ht="14.25" x14ac:dyDescent="0.2">
      <c r="A45" s="209"/>
      <c r="B45" s="81">
        <v>1</v>
      </c>
      <c r="C45" s="102" t="s">
        <v>207</v>
      </c>
      <c r="D45" s="61">
        <v>40.014499999999998</v>
      </c>
      <c r="E45" s="189">
        <v>5.5999999999999999E-3</v>
      </c>
      <c r="F45" s="189">
        <v>4.3200000000000002E-2</v>
      </c>
      <c r="G45" s="189">
        <v>1.9489000000000003E-2</v>
      </c>
      <c r="H45" s="61">
        <v>10.455600000000002</v>
      </c>
      <c r="I45" s="61">
        <v>0.1807</v>
      </c>
      <c r="J45" s="61">
        <v>47.465800000000002</v>
      </c>
      <c r="K45" s="189">
        <v>9.8299999999999998E-2</v>
      </c>
      <c r="L45" s="189">
        <v>0.43141099999999999</v>
      </c>
      <c r="M45" s="61" t="s">
        <v>56</v>
      </c>
      <c r="N45" s="187">
        <f t="shared" si="18"/>
        <v>98.71459999999999</v>
      </c>
      <c r="O45" s="187">
        <v>88.325940423305141</v>
      </c>
      <c r="P45" s="61">
        <f t="shared" si="19"/>
        <v>1.7282604537281454</v>
      </c>
      <c r="Q45" s="61">
        <f t="shared" si="20"/>
        <v>0.90888808363074047</v>
      </c>
      <c r="R45" s="61">
        <f t="shared" si="21"/>
        <v>0.94016603542599164</v>
      </c>
      <c r="S45" s="61">
        <f t="shared" si="22"/>
        <v>0.95029702472095701</v>
      </c>
      <c r="T45" s="83" t="s">
        <v>56</v>
      </c>
      <c r="U45" s="65"/>
    </row>
    <row r="46" spans="1:21" s="90" customFormat="1" ht="14.25" x14ac:dyDescent="0.2">
      <c r="A46" s="210"/>
      <c r="B46" s="84">
        <v>1</v>
      </c>
      <c r="C46" s="99" t="s">
        <v>206</v>
      </c>
      <c r="D46" s="61">
        <v>38.8476</v>
      </c>
      <c r="E46" s="189">
        <v>4.8999999999999998E-3</v>
      </c>
      <c r="F46" s="189">
        <v>4.8099999999999997E-2</v>
      </c>
      <c r="G46" s="189">
        <v>1.3998E-2</v>
      </c>
      <c r="H46" s="61">
        <v>16.111499999999999</v>
      </c>
      <c r="I46" s="61">
        <v>0.33040000000000003</v>
      </c>
      <c r="J46" s="61">
        <v>42.369199999999999</v>
      </c>
      <c r="K46" s="189">
        <v>0.11990000000000001</v>
      </c>
      <c r="L46" s="189">
        <v>0.25070199999999998</v>
      </c>
      <c r="M46" s="61" t="s">
        <v>56</v>
      </c>
      <c r="N46" s="187">
        <f t="shared" si="18"/>
        <v>98.096299999999999</v>
      </c>
      <c r="O46" s="187">
        <v>81.762616750873946</v>
      </c>
      <c r="P46" s="61">
        <f t="shared" si="19"/>
        <v>2.0507091208143255</v>
      </c>
      <c r="Q46" s="61">
        <f t="shared" si="20"/>
        <v>0.5917081276021261</v>
      </c>
      <c r="R46" s="61">
        <f t="shared" si="21"/>
        <v>0.7441889333705739</v>
      </c>
      <c r="S46" s="61">
        <f t="shared" si="22"/>
        <v>0.95333054978616527</v>
      </c>
      <c r="T46" s="83" t="s">
        <v>56</v>
      </c>
      <c r="U46" s="65"/>
    </row>
    <row r="47" spans="1:21" s="90" customFormat="1" ht="14.25" x14ac:dyDescent="0.2">
      <c r="A47" s="208" t="s">
        <v>223</v>
      </c>
      <c r="B47" s="80">
        <v>1</v>
      </c>
      <c r="C47" s="98" t="s">
        <v>205</v>
      </c>
      <c r="D47" s="61">
        <v>40.161999999999999</v>
      </c>
      <c r="E47" s="189">
        <v>6.1000000000000004E-3</v>
      </c>
      <c r="F47" s="189">
        <v>4.0099999999999997E-2</v>
      </c>
      <c r="G47" s="189">
        <v>1.8506999999999999E-2</v>
      </c>
      <c r="H47" s="61">
        <v>9.4168000000000021</v>
      </c>
      <c r="I47" s="61">
        <v>0.14860000000000001</v>
      </c>
      <c r="J47" s="61">
        <v>48.218300000000006</v>
      </c>
      <c r="K47" s="189">
        <v>9.9599999999999994E-2</v>
      </c>
      <c r="L47" s="189">
        <v>0.45449299999999998</v>
      </c>
      <c r="M47" s="61" t="s">
        <v>56</v>
      </c>
      <c r="N47" s="187">
        <f t="shared" si="18"/>
        <v>98.56450000000001</v>
      </c>
      <c r="O47" s="187">
        <v>89.45205773892134</v>
      </c>
      <c r="P47" s="61">
        <f t="shared" si="19"/>
        <v>1.5780307535468523</v>
      </c>
      <c r="Q47" s="61">
        <f t="shared" si="20"/>
        <v>0.94257367016257299</v>
      </c>
      <c r="R47" s="61">
        <f t="shared" si="21"/>
        <v>1.0576841389856424</v>
      </c>
      <c r="S47" s="61">
        <f t="shared" si="22"/>
        <v>0.88760277371869178</v>
      </c>
      <c r="T47" s="83" t="s">
        <v>56</v>
      </c>
      <c r="U47" s="65"/>
    </row>
    <row r="48" spans="1:21" s="90" customFormat="1" ht="14.25" x14ac:dyDescent="0.2">
      <c r="A48" s="209"/>
      <c r="B48" s="81">
        <v>1</v>
      </c>
      <c r="C48" s="102" t="s">
        <v>207</v>
      </c>
      <c r="D48" s="61">
        <v>39.956100000000006</v>
      </c>
      <c r="E48" s="189">
        <v>4.0000000000000001E-3</v>
      </c>
      <c r="F48" s="189">
        <v>3.85E-2</v>
      </c>
      <c r="G48" s="189">
        <v>1.9916000000000003E-2</v>
      </c>
      <c r="H48" s="61">
        <v>10.903300000000002</v>
      </c>
      <c r="I48" s="61">
        <v>0.19089999999999999</v>
      </c>
      <c r="J48" s="61">
        <v>47.226599999999998</v>
      </c>
      <c r="K48" s="189">
        <v>9.7600000000000006E-2</v>
      </c>
      <c r="L48" s="189">
        <v>0.43768399999999996</v>
      </c>
      <c r="M48" s="61" t="s">
        <v>56</v>
      </c>
      <c r="N48" s="187">
        <f t="shared" si="18"/>
        <v>98.874600000000001</v>
      </c>
      <c r="O48" s="187">
        <v>87.846966702548485</v>
      </c>
      <c r="P48" s="61">
        <f t="shared" si="19"/>
        <v>1.7508460741243475</v>
      </c>
      <c r="Q48" s="61">
        <f t="shared" si="20"/>
        <v>0.92677431786323816</v>
      </c>
      <c r="R48" s="61">
        <f t="shared" si="21"/>
        <v>0.89514183779222789</v>
      </c>
      <c r="S48" s="61">
        <f t="shared" si="22"/>
        <v>1.0104898419958244</v>
      </c>
      <c r="T48" s="83" t="s">
        <v>56</v>
      </c>
      <c r="U48" s="65"/>
    </row>
    <row r="49" spans="1:21" s="90" customFormat="1" ht="14.25" x14ac:dyDescent="0.2">
      <c r="A49" s="210"/>
      <c r="B49" s="84">
        <v>1</v>
      </c>
      <c r="C49" s="99" t="s">
        <v>206</v>
      </c>
      <c r="D49" s="61">
        <v>38.789000000000001</v>
      </c>
      <c r="E49" s="189">
        <v>8.3999999999999995E-3</v>
      </c>
      <c r="F49" s="189">
        <v>3.73E-2</v>
      </c>
      <c r="G49" s="189">
        <v>1.4825000000000005E-2</v>
      </c>
      <c r="H49" s="61">
        <v>16.711100000000002</v>
      </c>
      <c r="I49" s="61">
        <v>0.35010000000000002</v>
      </c>
      <c r="J49" s="61">
        <v>42.1693</v>
      </c>
      <c r="K49" s="189">
        <v>0.12429999999999999</v>
      </c>
      <c r="L49" s="189">
        <v>0.25267499999999998</v>
      </c>
      <c r="M49" s="61" t="s">
        <v>56</v>
      </c>
      <c r="N49" s="187">
        <f t="shared" si="18"/>
        <v>98.457000000000008</v>
      </c>
      <c r="O49" s="187">
        <v>81.138853318696974</v>
      </c>
      <c r="P49" s="61">
        <f t="shared" si="19"/>
        <v>2.095014690834236</v>
      </c>
      <c r="Q49" s="61">
        <f t="shared" si="20"/>
        <v>0.59919182912687663</v>
      </c>
      <c r="R49" s="61">
        <f t="shared" si="21"/>
        <v>0.74381698392086681</v>
      </c>
      <c r="S49" s="61">
        <f t="shared" si="22"/>
        <v>1.001315457572215</v>
      </c>
      <c r="T49" s="83" t="s">
        <v>56</v>
      </c>
      <c r="U49" s="65"/>
    </row>
    <row r="50" spans="1:21" s="90" customFormat="1" ht="14.25" x14ac:dyDescent="0.2">
      <c r="A50" s="85" t="s">
        <v>224</v>
      </c>
      <c r="B50" s="86">
        <v>1</v>
      </c>
      <c r="C50" s="122" t="s">
        <v>205</v>
      </c>
      <c r="D50" s="61">
        <v>40.327400000000004</v>
      </c>
      <c r="E50" s="189">
        <v>5.7000000000000002E-3</v>
      </c>
      <c r="F50" s="189">
        <v>6.5799999999999997E-2</v>
      </c>
      <c r="G50" s="189">
        <v>3.4943000000000002E-2</v>
      </c>
      <c r="H50" s="61">
        <v>8.8056000000000019</v>
      </c>
      <c r="I50" s="61">
        <v>0.13639999999999999</v>
      </c>
      <c r="J50" s="61">
        <v>48.643000000000001</v>
      </c>
      <c r="K50" s="189">
        <v>0.1037</v>
      </c>
      <c r="L50" s="189">
        <v>0.46275699999999997</v>
      </c>
      <c r="M50" s="61" t="s">
        <v>56</v>
      </c>
      <c r="N50" s="187">
        <f t="shared" si="18"/>
        <v>98.585300000000004</v>
      </c>
      <c r="O50" s="187">
        <v>90.102560195216157</v>
      </c>
      <c r="P50" s="61">
        <f t="shared" si="19"/>
        <v>1.5490142636504038</v>
      </c>
      <c r="Q50" s="61">
        <f t="shared" si="20"/>
        <v>0.95133318257508792</v>
      </c>
      <c r="R50" s="61">
        <f t="shared" si="21"/>
        <v>1.1776596711183789</v>
      </c>
      <c r="S50" s="61">
        <f t="shared" si="22"/>
        <v>0.83770594724831948</v>
      </c>
      <c r="T50" s="83" t="s">
        <v>56</v>
      </c>
      <c r="U50" s="65"/>
    </row>
    <row r="51" spans="1:21" s="90" customFormat="1" ht="14.25" x14ac:dyDescent="0.2">
      <c r="A51" s="121" t="s">
        <v>182</v>
      </c>
      <c r="B51" s="84">
        <v>1</v>
      </c>
      <c r="C51" s="99"/>
      <c r="D51" s="61">
        <v>38.442100000000003</v>
      </c>
      <c r="E51" s="189">
        <v>1.46E-2</v>
      </c>
      <c r="F51" s="189">
        <v>0</v>
      </c>
      <c r="G51" s="189">
        <v>2.1968000000000005E-2</v>
      </c>
      <c r="H51" s="61">
        <v>21.465199999999999</v>
      </c>
      <c r="I51" s="61">
        <v>0.54259999999999997</v>
      </c>
      <c r="J51" s="61">
        <v>38.974699999999999</v>
      </c>
      <c r="K51" s="189">
        <v>0.24160000000000001</v>
      </c>
      <c r="L51" s="189">
        <v>1.2131999999999955E-2</v>
      </c>
      <c r="M51" s="61" t="s">
        <v>56</v>
      </c>
      <c r="N51" s="187">
        <f t="shared" si="18"/>
        <v>99.714900000000014</v>
      </c>
      <c r="O51" s="187">
        <v>75.665872630895976</v>
      </c>
      <c r="P51" s="61">
        <f t="shared" si="19"/>
        <v>2.5278124592363453</v>
      </c>
      <c r="Q51" s="61">
        <f t="shared" si="20"/>
        <v>3.1127885525738381E-2</v>
      </c>
      <c r="R51" s="61">
        <f t="shared" si="21"/>
        <v>1.1255427389448969</v>
      </c>
      <c r="S51" s="61">
        <f t="shared" si="22"/>
        <v>6.6816628838707939E-2</v>
      </c>
      <c r="T51" s="83" t="s">
        <v>56</v>
      </c>
      <c r="U51" s="65"/>
    </row>
    <row r="52" spans="1:21" s="90" customFormat="1" ht="14.25" x14ac:dyDescent="0.2">
      <c r="A52" s="121" t="s">
        <v>183</v>
      </c>
      <c r="B52" s="84">
        <v>1</v>
      </c>
      <c r="C52" s="99"/>
      <c r="D52" s="61">
        <v>38.288599999999995</v>
      </c>
      <c r="E52" s="189">
        <v>1.7399999999999999E-2</v>
      </c>
      <c r="F52" s="189">
        <v>6.9999999999999999E-4</v>
      </c>
      <c r="G52" s="189">
        <v>3.5277000000000003E-2</v>
      </c>
      <c r="H52" s="61">
        <v>21.170100000000005</v>
      </c>
      <c r="I52" s="61">
        <v>0.52149999999999996</v>
      </c>
      <c r="J52" s="61">
        <v>38.975299999999997</v>
      </c>
      <c r="K52" s="189">
        <v>0.25390000000000001</v>
      </c>
      <c r="L52" s="189">
        <v>1.0622999999999973E-2</v>
      </c>
      <c r="M52" s="61" t="s">
        <v>56</v>
      </c>
      <c r="N52" s="187">
        <f t="shared" si="18"/>
        <v>99.273400000000009</v>
      </c>
      <c r="O52" s="187">
        <v>75.916064584037542</v>
      </c>
      <c r="P52" s="61">
        <f t="shared" si="19"/>
        <v>2.4633799556922256</v>
      </c>
      <c r="Q52" s="61">
        <f t="shared" si="20"/>
        <v>2.7255723496676033E-2</v>
      </c>
      <c r="R52" s="61">
        <f t="shared" si="21"/>
        <v>1.1993330215728786</v>
      </c>
      <c r="S52" s="61">
        <f t="shared" si="22"/>
        <v>5.7700639199698145E-2</v>
      </c>
      <c r="T52" s="83" t="s">
        <v>56</v>
      </c>
      <c r="U52" s="65"/>
    </row>
    <row r="53" spans="1:21" s="90" customFormat="1" ht="14.25" x14ac:dyDescent="0.2">
      <c r="A53" s="121" t="s">
        <v>184</v>
      </c>
      <c r="B53" s="84">
        <v>1</v>
      </c>
      <c r="C53" s="99"/>
      <c r="D53" s="61">
        <v>38.403300000000002</v>
      </c>
      <c r="E53" s="189">
        <v>1.78E-2</v>
      </c>
      <c r="F53" s="189">
        <v>0</v>
      </c>
      <c r="G53" s="189">
        <v>2.8986000000000001E-2</v>
      </c>
      <c r="H53" s="61">
        <v>21.5672</v>
      </c>
      <c r="I53" s="61">
        <v>0.53339999999999999</v>
      </c>
      <c r="J53" s="61">
        <v>38.8523</v>
      </c>
      <c r="K53" s="189">
        <v>0.23730000000000001</v>
      </c>
      <c r="L53" s="189">
        <v>1.6813999999999992E-2</v>
      </c>
      <c r="M53" s="61" t="s">
        <v>56</v>
      </c>
      <c r="N53" s="187">
        <f t="shared" si="18"/>
        <v>99.6571</v>
      </c>
      <c r="O53" s="187">
        <v>75.532291124160864</v>
      </c>
      <c r="P53" s="61">
        <f t="shared" si="19"/>
        <v>2.4732000445120366</v>
      </c>
      <c r="Q53" s="61">
        <f t="shared" si="20"/>
        <v>4.3276717208505011E-2</v>
      </c>
      <c r="R53" s="61">
        <f t="shared" si="21"/>
        <v>1.1002819095663785</v>
      </c>
      <c r="S53" s="61">
        <f t="shared" si="22"/>
        <v>9.3335761537926928E-2</v>
      </c>
      <c r="T53" s="83" t="s">
        <v>56</v>
      </c>
      <c r="U53" s="65"/>
    </row>
    <row r="54" spans="1:21" s="90" customFormat="1" ht="14.25" x14ac:dyDescent="0.2">
      <c r="A54" s="208" t="s">
        <v>278</v>
      </c>
      <c r="B54" s="80">
        <v>1</v>
      </c>
      <c r="C54" s="98" t="s">
        <v>205</v>
      </c>
      <c r="D54" s="61">
        <v>40.361499999999999</v>
      </c>
      <c r="E54" s="189">
        <v>5.0000000000000001E-3</v>
      </c>
      <c r="F54" s="189">
        <v>1.7500000000000002E-2</v>
      </c>
      <c r="G54" s="189">
        <v>1.8795000000000003E-2</v>
      </c>
      <c r="H54" s="61">
        <v>13.014700000000001</v>
      </c>
      <c r="I54" s="61">
        <v>0.2321</v>
      </c>
      <c r="J54" s="61">
        <v>46.493400000000001</v>
      </c>
      <c r="K54" s="189">
        <v>0.1653</v>
      </c>
      <c r="L54" s="189">
        <v>9.7204999999999958E-2</v>
      </c>
      <c r="M54" s="61" t="s">
        <v>56</v>
      </c>
      <c r="N54" s="187">
        <f t="shared" si="18"/>
        <v>100.40550000000002</v>
      </c>
      <c r="O54" s="187">
        <v>85.939626658698174</v>
      </c>
      <c r="P54" s="61">
        <f t="shared" si="19"/>
        <v>1.7833680376804688</v>
      </c>
      <c r="Q54" s="61">
        <f t="shared" si="20"/>
        <v>0.20907268558548087</v>
      </c>
      <c r="R54" s="61">
        <f t="shared" si="21"/>
        <v>1.270102268972777</v>
      </c>
      <c r="S54" s="61">
        <f t="shared" si="22"/>
        <v>0.27210182810893579</v>
      </c>
      <c r="T54" s="83" t="s">
        <v>56</v>
      </c>
      <c r="U54" s="65"/>
    </row>
    <row r="55" spans="1:21" s="90" customFormat="1" ht="14.25" x14ac:dyDescent="0.2">
      <c r="A55" s="210"/>
      <c r="B55" s="84">
        <v>1</v>
      </c>
      <c r="C55" s="99" t="s">
        <v>206</v>
      </c>
      <c r="D55" s="61">
        <v>38.834399999999995</v>
      </c>
      <c r="E55" s="189">
        <v>1.2999999999999999E-2</v>
      </c>
      <c r="F55" s="189">
        <v>7.6E-3</v>
      </c>
      <c r="G55" s="189">
        <v>2.1603999999999998E-2</v>
      </c>
      <c r="H55" s="61">
        <v>20.844200000000001</v>
      </c>
      <c r="I55" s="61">
        <v>0.54579999999999995</v>
      </c>
      <c r="J55" s="61">
        <v>39.734100000000005</v>
      </c>
      <c r="K55" s="189">
        <v>0.216</v>
      </c>
      <c r="L55" s="189">
        <v>3.5395999999999976E-2</v>
      </c>
      <c r="M55" s="61" t="s">
        <v>56</v>
      </c>
      <c r="N55" s="187">
        <f t="shared" si="18"/>
        <v>100.2521</v>
      </c>
      <c r="O55" s="187">
        <v>76.535605182596527</v>
      </c>
      <c r="P55" s="61">
        <f t="shared" si="19"/>
        <v>2.6184742038552691</v>
      </c>
      <c r="Q55" s="61">
        <f t="shared" si="20"/>
        <v>8.9082173750003074E-2</v>
      </c>
      <c r="R55" s="61">
        <f t="shared" si="21"/>
        <v>1.036259487051554</v>
      </c>
      <c r="S55" s="61">
        <f t="shared" si="22"/>
        <v>0.18568466460798144</v>
      </c>
      <c r="T55" s="83" t="s">
        <v>56</v>
      </c>
      <c r="U55" s="65"/>
    </row>
    <row r="56" spans="1:21" s="90" customFormat="1" ht="14.25" x14ac:dyDescent="0.2">
      <c r="A56" s="85" t="s">
        <v>185</v>
      </c>
      <c r="B56" s="86">
        <v>1</v>
      </c>
      <c r="C56" s="122"/>
      <c r="D56" s="61">
        <v>38.5105</v>
      </c>
      <c r="E56" s="189">
        <v>8.3999999999999995E-3</v>
      </c>
      <c r="F56" s="189">
        <v>2.9999999999999997E-4</v>
      </c>
      <c r="G56" s="189">
        <v>1.9913E-2</v>
      </c>
      <c r="H56" s="61">
        <v>21.651699999999998</v>
      </c>
      <c r="I56" s="61">
        <v>0.56059999999999999</v>
      </c>
      <c r="J56" s="61">
        <v>38.945900000000002</v>
      </c>
      <c r="K56" s="189">
        <v>0.23150000000000001</v>
      </c>
      <c r="L56" s="189">
        <v>1.2786999999999993E-2</v>
      </c>
      <c r="M56" s="61" t="s">
        <v>56</v>
      </c>
      <c r="N56" s="187">
        <f t="shared" si="18"/>
        <v>99.941600000000008</v>
      </c>
      <c r="O56" s="187">
        <v>75.49390938027598</v>
      </c>
      <c r="P56" s="61">
        <f t="shared" si="19"/>
        <v>2.5891731365204582</v>
      </c>
      <c r="Q56" s="61">
        <f t="shared" si="20"/>
        <v>3.2832724368932267E-2</v>
      </c>
      <c r="R56" s="61">
        <f t="shared" si="21"/>
        <v>1.0692001089983698</v>
      </c>
      <c r="S56" s="61">
        <f t="shared" si="22"/>
        <v>7.1088429821881072E-2</v>
      </c>
      <c r="T56" s="83" t="s">
        <v>56</v>
      </c>
      <c r="U56" s="65"/>
    </row>
    <row r="57" spans="1:21" s="90" customFormat="1" ht="14.25" x14ac:dyDescent="0.2">
      <c r="A57" s="121" t="s">
        <v>186</v>
      </c>
      <c r="B57" s="84">
        <v>1</v>
      </c>
      <c r="C57" s="99"/>
      <c r="D57" s="61">
        <v>38.372099999999996</v>
      </c>
      <c r="E57" s="189">
        <v>1.09E-2</v>
      </c>
      <c r="F57" s="189">
        <v>1E-4</v>
      </c>
      <c r="G57" s="189">
        <v>1.8322000000000005E-2</v>
      </c>
      <c r="H57" s="61">
        <v>22.4343</v>
      </c>
      <c r="I57" s="61">
        <v>0.56630000000000003</v>
      </c>
      <c r="J57" s="61">
        <v>38.154400000000003</v>
      </c>
      <c r="K57" s="189">
        <v>0.22670000000000001</v>
      </c>
      <c r="L57" s="189">
        <v>1.1977999999999957E-2</v>
      </c>
      <c r="M57" s="61" t="s">
        <v>56</v>
      </c>
      <c r="N57" s="187">
        <f t="shared" si="18"/>
        <v>99.795099999999991</v>
      </c>
      <c r="O57" s="187">
        <v>74.469175873975587</v>
      </c>
      <c r="P57" s="61">
        <f t="shared" si="19"/>
        <v>2.5242597272925833</v>
      </c>
      <c r="Q57" s="61">
        <f t="shared" si="20"/>
        <v>3.1393495900865841E-2</v>
      </c>
      <c r="R57" s="61">
        <f t="shared" si="21"/>
        <v>1.0105062337581294</v>
      </c>
      <c r="S57" s="61">
        <f t="shared" si="22"/>
        <v>7.0429110508879456E-2</v>
      </c>
      <c r="T57" s="83" t="s">
        <v>56</v>
      </c>
      <c r="U57" s="65"/>
    </row>
    <row r="58" spans="1:21" s="90" customFormat="1" ht="14.25" x14ac:dyDescent="0.2">
      <c r="A58" s="121" t="s">
        <v>187</v>
      </c>
      <c r="B58" s="84">
        <v>1</v>
      </c>
      <c r="C58" s="99"/>
      <c r="D58" s="61">
        <v>38.624000000000002</v>
      </c>
      <c r="E58" s="189">
        <v>8.0999999999999996E-3</v>
      </c>
      <c r="F58" s="189">
        <v>1.8E-3</v>
      </c>
      <c r="G58" s="189">
        <v>1.6031E-2</v>
      </c>
      <c r="H58" s="61">
        <v>20.587800000000001</v>
      </c>
      <c r="I58" s="61">
        <v>0.49530000000000002</v>
      </c>
      <c r="J58" s="61">
        <v>39.5916</v>
      </c>
      <c r="K58" s="189">
        <v>0.21010000000000001</v>
      </c>
      <c r="L58" s="189">
        <v>2.6768999999999973E-2</v>
      </c>
      <c r="M58" s="61" t="s">
        <v>56</v>
      </c>
      <c r="N58" s="187">
        <f t="shared" si="18"/>
        <v>99.561500000000009</v>
      </c>
      <c r="O58" s="187">
        <v>76.740023550139384</v>
      </c>
      <c r="P58" s="61">
        <f t="shared" si="19"/>
        <v>2.4057937224958468</v>
      </c>
      <c r="Q58" s="61">
        <f t="shared" si="20"/>
        <v>6.7612826963295167E-2</v>
      </c>
      <c r="R58" s="61">
        <f t="shared" si="21"/>
        <v>1.0205072907255754</v>
      </c>
      <c r="S58" s="61">
        <f t="shared" si="22"/>
        <v>0.13919993589549284</v>
      </c>
      <c r="T58" s="83" t="s">
        <v>56</v>
      </c>
      <c r="U58" s="65"/>
    </row>
    <row r="59" spans="1:21" s="90" customFormat="1" ht="14.25" x14ac:dyDescent="0.2">
      <c r="A59" s="121" t="s">
        <v>188</v>
      </c>
      <c r="B59" s="84">
        <v>1</v>
      </c>
      <c r="C59" s="99"/>
      <c r="D59" s="61">
        <v>40.233800000000002</v>
      </c>
      <c r="E59" s="189">
        <v>9.5999999999999992E-3</v>
      </c>
      <c r="F59" s="189">
        <v>2.0199999999999999E-2</v>
      </c>
      <c r="G59" s="189">
        <v>1.294E-2</v>
      </c>
      <c r="H59" s="61">
        <v>12.6266</v>
      </c>
      <c r="I59" s="61">
        <v>0.22289999999999999</v>
      </c>
      <c r="J59" s="61">
        <v>46.738600000000005</v>
      </c>
      <c r="K59" s="189">
        <v>0.17100000000000001</v>
      </c>
      <c r="L59" s="189">
        <v>9.4559999999999991E-2</v>
      </c>
      <c r="M59" s="61" t="s">
        <v>56</v>
      </c>
      <c r="N59" s="187">
        <f t="shared" si="18"/>
        <v>100.13020000000002</v>
      </c>
      <c r="O59" s="187">
        <v>86.353192718120098</v>
      </c>
      <c r="P59" s="61">
        <f t="shared" si="19"/>
        <v>1.7653208306274055</v>
      </c>
      <c r="Q59" s="61">
        <f t="shared" si="20"/>
        <v>0.20231671466411058</v>
      </c>
      <c r="R59" s="61">
        <f t="shared" si="21"/>
        <v>1.3542838135365025</v>
      </c>
      <c r="S59" s="61">
        <f t="shared" si="22"/>
        <v>0.25545722293778583</v>
      </c>
      <c r="T59" s="83" t="s">
        <v>56</v>
      </c>
      <c r="U59" s="65"/>
    </row>
    <row r="60" spans="1:21" s="90" customFormat="1" ht="14.25" x14ac:dyDescent="0.2">
      <c r="A60" s="121" t="s">
        <v>189</v>
      </c>
      <c r="B60" s="84">
        <v>1</v>
      </c>
      <c r="C60" s="99"/>
      <c r="D60" s="61">
        <v>38.373799999999996</v>
      </c>
      <c r="E60" s="189">
        <v>1.35E-2</v>
      </c>
      <c r="F60" s="189">
        <v>4.0000000000000002E-4</v>
      </c>
      <c r="G60" s="189">
        <v>1.9149000000000003E-2</v>
      </c>
      <c r="H60" s="61">
        <v>22.090299999999999</v>
      </c>
      <c r="I60" s="61">
        <v>0.53410000000000002</v>
      </c>
      <c r="J60" s="61">
        <v>38.369700000000002</v>
      </c>
      <c r="K60" s="189">
        <v>0.25019999999999998</v>
      </c>
      <c r="L60" s="189">
        <v>1.4150999999999955E-2</v>
      </c>
      <c r="M60" s="61" t="s">
        <v>56</v>
      </c>
      <c r="N60" s="187">
        <f t="shared" si="18"/>
        <v>99.665300000000002</v>
      </c>
      <c r="O60" s="187">
        <v>74.857215475223228</v>
      </c>
      <c r="P60" s="61">
        <f t="shared" si="19"/>
        <v>2.4178032892264931</v>
      </c>
      <c r="Q60" s="61">
        <f t="shared" si="20"/>
        <v>3.6880663648660154E-2</v>
      </c>
      <c r="R60" s="61">
        <f t="shared" si="21"/>
        <v>1.1326238213152378</v>
      </c>
      <c r="S60" s="61">
        <f t="shared" si="22"/>
        <v>8.1470492419799742E-2</v>
      </c>
      <c r="T60" s="83" t="s">
        <v>56</v>
      </c>
      <c r="U60" s="65"/>
    </row>
    <row r="61" spans="1:21" s="90" customFormat="1" ht="14.25" x14ac:dyDescent="0.2">
      <c r="A61" s="121" t="s">
        <v>190</v>
      </c>
      <c r="B61" s="84">
        <v>1</v>
      </c>
      <c r="C61" s="99"/>
      <c r="D61" s="61">
        <v>38.545000000000002</v>
      </c>
      <c r="E61" s="189">
        <v>1.5100000000000001E-2</v>
      </c>
      <c r="F61" s="189">
        <v>0</v>
      </c>
      <c r="G61" s="189">
        <v>2.1358000000000005E-2</v>
      </c>
      <c r="H61" s="61">
        <v>21.337800000000001</v>
      </c>
      <c r="I61" s="61">
        <v>0.5212</v>
      </c>
      <c r="J61" s="61">
        <v>39.154399999999995</v>
      </c>
      <c r="K61" s="189">
        <v>0.23749999999999999</v>
      </c>
      <c r="L61" s="189">
        <v>1.3841999999999976E-2</v>
      </c>
      <c r="M61" s="61" t="s">
        <v>56</v>
      </c>
      <c r="N61" s="187">
        <f t="shared" si="18"/>
        <v>99.846199999999982</v>
      </c>
      <c r="O61" s="187">
        <v>75.876247434183341</v>
      </c>
      <c r="P61" s="61">
        <f t="shared" si="19"/>
        <v>2.4426135777821516</v>
      </c>
      <c r="Q61" s="61">
        <f t="shared" si="20"/>
        <v>3.5352348650470898E-2</v>
      </c>
      <c r="R61" s="61">
        <f t="shared" si="21"/>
        <v>1.1130482055319666</v>
      </c>
      <c r="S61" s="61">
        <f t="shared" si="22"/>
        <v>7.5434134503401792E-2</v>
      </c>
      <c r="T61" s="83" t="s">
        <v>56</v>
      </c>
      <c r="U61" s="65"/>
    </row>
    <row r="62" spans="1:21" s="90" customFormat="1" ht="14.25" x14ac:dyDescent="0.2">
      <c r="A62" s="121" t="s">
        <v>295</v>
      </c>
      <c r="B62" s="84">
        <v>1</v>
      </c>
      <c r="C62" s="99"/>
      <c r="D62" s="61">
        <v>38.783500000000004</v>
      </c>
      <c r="E62" s="189">
        <v>5.2550000000000001E-3</v>
      </c>
      <c r="F62" s="189">
        <v>7.4000000000000003E-3</v>
      </c>
      <c r="G62" s="189">
        <v>1.9900000000000001E-2</v>
      </c>
      <c r="H62" s="61">
        <v>22.388000000000002</v>
      </c>
      <c r="I62" s="61">
        <v>0.4224</v>
      </c>
      <c r="J62" s="61">
        <v>39.459000000000003</v>
      </c>
      <c r="K62" s="189">
        <v>0.14505000000000001</v>
      </c>
      <c r="L62" s="189">
        <v>0.10930000000000002</v>
      </c>
      <c r="M62" s="189">
        <v>2.7900000000000001E-2</v>
      </c>
      <c r="N62" s="187">
        <f>SUM(D62:M62)</f>
        <v>101.367705</v>
      </c>
      <c r="O62" s="187">
        <v>75.26636623428783</v>
      </c>
      <c r="P62" s="61">
        <f t="shared" si="19"/>
        <v>1.8867250312667501</v>
      </c>
      <c r="Q62" s="61">
        <f t="shared" si="20"/>
        <v>0.27699637598519983</v>
      </c>
      <c r="R62" s="61">
        <f t="shared" si="21"/>
        <v>0.6478917277112739</v>
      </c>
      <c r="S62" s="61">
        <f t="shared" si="22"/>
        <v>0.62013948655566553</v>
      </c>
      <c r="T62" s="83">
        <f t="shared" ref="T62:T121" si="23">L62/M62</f>
        <v>3.9175627240143376</v>
      </c>
      <c r="U62" s="65"/>
    </row>
    <row r="63" spans="1:21" s="90" customFormat="1" ht="14.25" x14ac:dyDescent="0.2">
      <c r="A63" s="208" t="s">
        <v>296</v>
      </c>
      <c r="B63" s="80">
        <v>1</v>
      </c>
      <c r="C63" s="98" t="s">
        <v>205</v>
      </c>
      <c r="D63" s="61">
        <v>40.308800000000005</v>
      </c>
      <c r="E63" s="189">
        <v>2.4460000000000003E-3</v>
      </c>
      <c r="F63" s="189">
        <v>4.9399999999999999E-2</v>
      </c>
      <c r="G63" s="189">
        <v>2.1600000000000001E-2</v>
      </c>
      <c r="H63" s="61">
        <v>12.0288</v>
      </c>
      <c r="I63" s="61">
        <v>0.192</v>
      </c>
      <c r="J63" s="61">
        <v>47.218200000000003</v>
      </c>
      <c r="K63" s="189">
        <v>0.1095</v>
      </c>
      <c r="L63" s="189">
        <v>0.37510000000000004</v>
      </c>
      <c r="M63" s="189">
        <v>2.3800000000000002E-2</v>
      </c>
      <c r="N63" s="187">
        <f t="shared" ref="N63:N85" si="24">SUM(D63:M63)</f>
        <v>100.329646</v>
      </c>
      <c r="O63" s="187">
        <v>86.864137743651128</v>
      </c>
      <c r="P63" s="61">
        <f t="shared" si="19"/>
        <v>1.596169193934557</v>
      </c>
      <c r="Q63" s="61">
        <f t="shared" si="20"/>
        <v>0.79439707570385998</v>
      </c>
      <c r="R63" s="61">
        <f t="shared" si="21"/>
        <v>0.91031524341580194</v>
      </c>
      <c r="S63" s="61">
        <f t="shared" si="22"/>
        <v>0.95556435442265908</v>
      </c>
      <c r="T63" s="83">
        <f t="shared" si="23"/>
        <v>15.760504201680673</v>
      </c>
      <c r="U63" s="65"/>
    </row>
    <row r="64" spans="1:21" s="90" customFormat="1" ht="14.25" x14ac:dyDescent="0.2">
      <c r="A64" s="210"/>
      <c r="B64" s="84">
        <v>1</v>
      </c>
      <c r="C64" s="99" t="s">
        <v>206</v>
      </c>
      <c r="D64" s="61">
        <v>39.564100000000003</v>
      </c>
      <c r="E64" s="189">
        <v>4.2369999999999994E-3</v>
      </c>
      <c r="F64" s="189">
        <v>3.4000000000000002E-2</v>
      </c>
      <c r="G64" s="189">
        <v>1.47E-2</v>
      </c>
      <c r="H64" s="61">
        <v>17.029599999999999</v>
      </c>
      <c r="I64" s="61">
        <v>0.32300000000000001</v>
      </c>
      <c r="J64" s="61">
        <v>43.327400000000004</v>
      </c>
      <c r="K64" s="189">
        <v>0.11505</v>
      </c>
      <c r="L64" s="189">
        <v>0.19560000000000005</v>
      </c>
      <c r="M64" s="189">
        <v>2.41E-2</v>
      </c>
      <c r="N64" s="187">
        <f t="shared" si="24"/>
        <v>100.631787</v>
      </c>
      <c r="O64" s="187">
        <v>81.357226387363681</v>
      </c>
      <c r="P64" s="61">
        <f t="shared" si="19"/>
        <v>1.8966975149152068</v>
      </c>
      <c r="Q64" s="61">
        <f t="shared" si="20"/>
        <v>0.45144642881871527</v>
      </c>
      <c r="R64" s="61">
        <f t="shared" si="21"/>
        <v>0.67558838727862081</v>
      </c>
      <c r="S64" s="61">
        <f t="shared" si="22"/>
        <v>0.76879521042111909</v>
      </c>
      <c r="T64" s="83">
        <f t="shared" si="23"/>
        <v>8.1161825726141092</v>
      </c>
      <c r="U64" s="65"/>
    </row>
    <row r="65" spans="1:21" s="90" customFormat="1" ht="14.25" x14ac:dyDescent="0.2">
      <c r="A65" s="208" t="s">
        <v>297</v>
      </c>
      <c r="B65" s="80">
        <v>1</v>
      </c>
      <c r="C65" s="98" t="s">
        <v>205</v>
      </c>
      <c r="D65" s="61">
        <v>40.639400000000002</v>
      </c>
      <c r="E65" s="189">
        <v>2.428E-3</v>
      </c>
      <c r="F65" s="189">
        <v>4.7899999999999998E-2</v>
      </c>
      <c r="G65" s="189">
        <v>2.5100000000000001E-2</v>
      </c>
      <c r="H65" s="61">
        <v>10.500399999999999</v>
      </c>
      <c r="I65" s="61">
        <v>0.1542</v>
      </c>
      <c r="J65" s="61">
        <v>48.386600000000001</v>
      </c>
      <c r="K65" s="189">
        <v>9.2499999999999999E-2</v>
      </c>
      <c r="L65" s="189">
        <v>0.45419999999999999</v>
      </c>
      <c r="M65" s="189">
        <v>2.18E-2</v>
      </c>
      <c r="N65" s="187">
        <f t="shared" si="24"/>
        <v>100.32452800000002</v>
      </c>
      <c r="O65" s="187">
        <v>88.493123129121528</v>
      </c>
      <c r="P65" s="61">
        <f t="shared" si="19"/>
        <v>1.4685154851243762</v>
      </c>
      <c r="Q65" s="61">
        <f t="shared" si="20"/>
        <v>0.93868963721360876</v>
      </c>
      <c r="R65" s="61">
        <f t="shared" si="21"/>
        <v>0.88091882214010908</v>
      </c>
      <c r="S65" s="61">
        <f t="shared" si="22"/>
        <v>0.9856616666597775</v>
      </c>
      <c r="T65" s="83">
        <f t="shared" si="23"/>
        <v>20.834862385321102</v>
      </c>
      <c r="U65" s="65"/>
    </row>
    <row r="66" spans="1:21" s="90" customFormat="1" ht="14.25" x14ac:dyDescent="0.2">
      <c r="A66" s="210"/>
      <c r="B66" s="84">
        <v>1</v>
      </c>
      <c r="C66" s="99" t="s">
        <v>206</v>
      </c>
      <c r="D66" s="61">
        <v>39.314700000000002</v>
      </c>
      <c r="E66" s="189">
        <v>7.5190000000000005E-3</v>
      </c>
      <c r="F66" s="189">
        <v>8.2000000000000007E-3</v>
      </c>
      <c r="G66" s="189">
        <v>1.26E-2</v>
      </c>
      <c r="H66" s="61">
        <v>19.2012</v>
      </c>
      <c r="I66" s="61">
        <v>0.3901</v>
      </c>
      <c r="J66" s="61">
        <v>41.775800000000004</v>
      </c>
      <c r="K66" s="189">
        <v>0.15075</v>
      </c>
      <c r="L66" s="189">
        <v>0.16370000000000001</v>
      </c>
      <c r="M66" s="189">
        <v>2.3099999999999999E-2</v>
      </c>
      <c r="N66" s="187">
        <f t="shared" si="24"/>
        <v>101.04766900000001</v>
      </c>
      <c r="O66" s="187">
        <v>78.86784042851275</v>
      </c>
      <c r="P66" s="61">
        <f t="shared" si="19"/>
        <v>2.0316438555923586</v>
      </c>
      <c r="Q66" s="61">
        <f t="shared" si="20"/>
        <v>0.39185365690184271</v>
      </c>
      <c r="R66" s="61">
        <f t="shared" si="21"/>
        <v>0.7851071808011999</v>
      </c>
      <c r="S66" s="61">
        <f t="shared" si="22"/>
        <v>0.75240604369036623</v>
      </c>
      <c r="T66" s="83">
        <f t="shared" si="23"/>
        <v>7.0865800865800876</v>
      </c>
      <c r="U66" s="65"/>
    </row>
    <row r="67" spans="1:21" s="90" customFormat="1" ht="14.25" x14ac:dyDescent="0.2">
      <c r="A67" s="208" t="s">
        <v>298</v>
      </c>
      <c r="B67" s="80">
        <v>1</v>
      </c>
      <c r="C67" s="98" t="s">
        <v>205</v>
      </c>
      <c r="D67" s="61">
        <v>40.820000000000007</v>
      </c>
      <c r="E67" s="189">
        <v>2.4099999999999998E-3</v>
      </c>
      <c r="F67" s="189">
        <v>3.9E-2</v>
      </c>
      <c r="G67" s="189">
        <v>2.3400000000000001E-2</v>
      </c>
      <c r="H67" s="61">
        <v>9.4520000000000017</v>
      </c>
      <c r="I67" s="61">
        <v>0.1409</v>
      </c>
      <c r="J67" s="61">
        <v>49.355000000000004</v>
      </c>
      <c r="K67" s="189">
        <v>0.1042</v>
      </c>
      <c r="L67" s="189">
        <v>0.43420000000000003</v>
      </c>
      <c r="M67" s="189">
        <v>2.23E-2</v>
      </c>
      <c r="N67" s="187">
        <f t="shared" si="24"/>
        <v>100.39341000000003</v>
      </c>
      <c r="O67" s="187">
        <v>89.657298395578934</v>
      </c>
      <c r="P67" s="61">
        <f t="shared" si="19"/>
        <v>1.490689801100296</v>
      </c>
      <c r="Q67" s="61">
        <f t="shared" si="20"/>
        <v>0.8797487589909837</v>
      </c>
      <c r="R67" s="61">
        <f t="shared" si="21"/>
        <v>1.1024121878967412</v>
      </c>
      <c r="S67" s="61">
        <f t="shared" si="22"/>
        <v>0.8315385269982779</v>
      </c>
      <c r="T67" s="83">
        <f t="shared" si="23"/>
        <v>19.470852017937222</v>
      </c>
      <c r="U67" s="65"/>
    </row>
    <row r="68" spans="1:21" s="90" customFormat="1" ht="14.25" x14ac:dyDescent="0.2">
      <c r="A68" s="210"/>
      <c r="B68" s="84">
        <v>1</v>
      </c>
      <c r="C68" s="99" t="s">
        <v>206</v>
      </c>
      <c r="D68" s="61">
        <v>39.525300000000009</v>
      </c>
      <c r="E68" s="189">
        <v>6.2009999999999999E-3</v>
      </c>
      <c r="F68" s="189">
        <v>2.75E-2</v>
      </c>
      <c r="G68" s="189">
        <v>1.1599999999999999E-2</v>
      </c>
      <c r="H68" s="61">
        <v>16.502800000000001</v>
      </c>
      <c r="I68" s="61">
        <v>0.31859999999999999</v>
      </c>
      <c r="J68" s="61">
        <v>43.794200000000004</v>
      </c>
      <c r="K68" s="189">
        <v>0.12625</v>
      </c>
      <c r="L68" s="189">
        <v>0.23380000000000004</v>
      </c>
      <c r="M68" s="189">
        <v>2.18E-2</v>
      </c>
      <c r="N68" s="187">
        <f t="shared" si="24"/>
        <v>100.56805100000001</v>
      </c>
      <c r="O68" s="187">
        <v>81.930152140242086</v>
      </c>
      <c r="P68" s="61">
        <f t="shared" si="19"/>
        <v>1.9305814770826768</v>
      </c>
      <c r="Q68" s="61">
        <f t="shared" si="20"/>
        <v>0.53386064821369039</v>
      </c>
      <c r="R68" s="61">
        <f t="shared" si="21"/>
        <v>0.76502169328841163</v>
      </c>
      <c r="S68" s="61">
        <f t="shared" si="22"/>
        <v>0.88101955053408898</v>
      </c>
      <c r="T68" s="83">
        <f t="shared" si="23"/>
        <v>10.724770642201836</v>
      </c>
      <c r="U68" s="65"/>
    </row>
    <row r="69" spans="1:21" s="90" customFormat="1" ht="14.25" x14ac:dyDescent="0.2">
      <c r="A69" s="208" t="s">
        <v>299</v>
      </c>
      <c r="B69" s="80">
        <v>1</v>
      </c>
      <c r="C69" s="98" t="s">
        <v>205</v>
      </c>
      <c r="D69" s="61">
        <v>41.0306</v>
      </c>
      <c r="E69" s="189">
        <v>8.2920000000000008E-3</v>
      </c>
      <c r="F69" s="189">
        <v>4.7699999999999999E-2</v>
      </c>
      <c r="G69" s="189">
        <v>2.5600000000000001E-2</v>
      </c>
      <c r="H69" s="61">
        <v>8.1135999999999999</v>
      </c>
      <c r="I69" s="61">
        <v>0.11940000000000001</v>
      </c>
      <c r="J69" s="61">
        <v>50.0334</v>
      </c>
      <c r="K69" s="189">
        <v>9.8900000000000002E-2</v>
      </c>
      <c r="L69" s="189">
        <v>0.47430000000000005</v>
      </c>
      <c r="M69" s="189">
        <v>1.9900000000000001E-2</v>
      </c>
      <c r="N69" s="187">
        <f t="shared" si="24"/>
        <v>99.971692000000004</v>
      </c>
      <c r="O69" s="187">
        <v>91.000519130614364</v>
      </c>
      <c r="P69" s="61">
        <f t="shared" si="19"/>
        <v>1.4716032340761194</v>
      </c>
      <c r="Q69" s="61">
        <f t="shared" si="20"/>
        <v>0.94796675820551879</v>
      </c>
      <c r="R69" s="61">
        <f t="shared" si="21"/>
        <v>1.2189410372707554</v>
      </c>
      <c r="S69" s="61">
        <f t="shared" si="22"/>
        <v>0.76914230893762991</v>
      </c>
      <c r="T69" s="83">
        <f t="shared" si="23"/>
        <v>23.83417085427136</v>
      </c>
      <c r="U69" s="65"/>
    </row>
    <row r="70" spans="1:21" s="90" customFormat="1" ht="14.25" x14ac:dyDescent="0.2">
      <c r="A70" s="209"/>
      <c r="B70" s="81">
        <v>1</v>
      </c>
      <c r="C70" s="102" t="s">
        <v>207</v>
      </c>
      <c r="D70" s="61">
        <v>39.685899999999997</v>
      </c>
      <c r="E70" s="189">
        <v>6.9829999999999996E-3</v>
      </c>
      <c r="F70" s="189">
        <v>2.2100000000000002E-2</v>
      </c>
      <c r="G70" s="189">
        <v>1.67E-2</v>
      </c>
      <c r="H70" s="61">
        <v>15.954400000000001</v>
      </c>
      <c r="I70" s="61">
        <v>0.28949999999999998</v>
      </c>
      <c r="J70" s="61">
        <v>44.3626</v>
      </c>
      <c r="K70" s="189">
        <v>0.10554999999999999</v>
      </c>
      <c r="L70" s="189">
        <v>0.2424</v>
      </c>
      <c r="M70" s="189">
        <v>2.2499999999999999E-2</v>
      </c>
      <c r="N70" s="187">
        <f t="shared" si="24"/>
        <v>100.70863299999998</v>
      </c>
      <c r="O70" s="187">
        <v>82.631973747073658</v>
      </c>
      <c r="P70" s="61">
        <f t="shared" si="19"/>
        <v>1.8145464574036001</v>
      </c>
      <c r="Q70" s="61">
        <f t="shared" si="20"/>
        <v>0.54640620703024623</v>
      </c>
      <c r="R70" s="61">
        <f t="shared" si="21"/>
        <v>0.66157298300155432</v>
      </c>
      <c r="S70" s="61">
        <f t="shared" si="22"/>
        <v>0.87175831894433609</v>
      </c>
      <c r="T70" s="83">
        <f t="shared" si="23"/>
        <v>10.773333333333333</v>
      </c>
      <c r="U70" s="65"/>
    </row>
    <row r="71" spans="1:21" s="90" customFormat="1" ht="14.25" x14ac:dyDescent="0.2">
      <c r="A71" s="210"/>
      <c r="B71" s="84">
        <v>1</v>
      </c>
      <c r="C71" s="99" t="s">
        <v>206</v>
      </c>
      <c r="D71" s="61">
        <v>38.721199999999996</v>
      </c>
      <c r="E71" s="189">
        <v>2.6874000000000002E-2</v>
      </c>
      <c r="F71" s="189">
        <v>3.7000000000000002E-3</v>
      </c>
      <c r="G71" s="189">
        <v>1.0699999999999999E-2</v>
      </c>
      <c r="H71" s="61">
        <v>21.805199999999999</v>
      </c>
      <c r="I71" s="61">
        <v>0.46710000000000002</v>
      </c>
      <c r="J71" s="61">
        <v>40.091800000000006</v>
      </c>
      <c r="K71" s="189">
        <v>0.18480000000000002</v>
      </c>
      <c r="L71" s="189">
        <v>0.10900000000000001</v>
      </c>
      <c r="M71" s="189">
        <v>2.5999999999999999E-2</v>
      </c>
      <c r="N71" s="187">
        <f t="shared" si="24"/>
        <v>101.44637399999999</v>
      </c>
      <c r="O71" s="187">
        <v>75.952468614761926</v>
      </c>
      <c r="P71" s="61">
        <f t="shared" si="19"/>
        <v>2.1421495789995046</v>
      </c>
      <c r="Q71" s="61">
        <f t="shared" si="20"/>
        <v>0.27187604447792318</v>
      </c>
      <c r="R71" s="61">
        <f t="shared" si="21"/>
        <v>0.84750426503769749</v>
      </c>
      <c r="S71" s="61">
        <f t="shared" si="22"/>
        <v>0.59283115250500096</v>
      </c>
      <c r="T71" s="83">
        <f t="shared" si="23"/>
        <v>4.1923076923076934</v>
      </c>
      <c r="U71" s="65"/>
    </row>
    <row r="72" spans="1:21" s="90" customFormat="1" ht="14.25" x14ac:dyDescent="0.2">
      <c r="A72" s="208" t="s">
        <v>300</v>
      </c>
      <c r="B72" s="80">
        <v>1</v>
      </c>
      <c r="C72" s="98" t="s">
        <v>205</v>
      </c>
      <c r="D72" s="61">
        <v>40.656500000000001</v>
      </c>
      <c r="E72" s="189">
        <v>3.6649999999999999E-3</v>
      </c>
      <c r="F72" s="189">
        <v>5.5300000000000002E-2</v>
      </c>
      <c r="G72" s="189">
        <v>2.9700000000000001E-2</v>
      </c>
      <c r="H72" s="61">
        <v>9.9360000000000017</v>
      </c>
      <c r="I72" s="61">
        <v>0.14729999999999999</v>
      </c>
      <c r="J72" s="61">
        <v>48.801000000000002</v>
      </c>
      <c r="K72" s="189">
        <v>9.1050000000000006E-2</v>
      </c>
      <c r="L72" s="189">
        <v>0.47580000000000006</v>
      </c>
      <c r="M72" s="189">
        <v>2.1600000000000001E-2</v>
      </c>
      <c r="N72" s="187">
        <f t="shared" si="24"/>
        <v>100.21791500000002</v>
      </c>
      <c r="O72" s="187">
        <v>89.08097337209729</v>
      </c>
      <c r="P72" s="61">
        <f t="shared" si="19"/>
        <v>1.4824879227053136</v>
      </c>
      <c r="Q72" s="61">
        <f t="shared" si="20"/>
        <v>0.97498002090121116</v>
      </c>
      <c r="R72" s="61">
        <f t="shared" si="21"/>
        <v>0.91636473429951681</v>
      </c>
      <c r="S72" s="61">
        <f t="shared" si="22"/>
        <v>0.96874014876744363</v>
      </c>
      <c r="T72" s="83">
        <f t="shared" si="23"/>
        <v>22.027777777777779</v>
      </c>
      <c r="U72" s="65"/>
    </row>
    <row r="73" spans="1:21" s="90" customFormat="1" ht="14.25" x14ac:dyDescent="0.2">
      <c r="A73" s="209"/>
      <c r="B73" s="81">
        <v>1</v>
      </c>
      <c r="C73" s="102" t="s">
        <v>207</v>
      </c>
      <c r="D73" s="61">
        <v>39.357100000000003</v>
      </c>
      <c r="E73" s="189">
        <v>2.947E-3</v>
      </c>
      <c r="F73" s="189">
        <v>0.1066</v>
      </c>
      <c r="G73" s="189">
        <v>9.7999999999999997E-3</v>
      </c>
      <c r="H73" s="61">
        <v>17.5976</v>
      </c>
      <c r="I73" s="61">
        <v>0.3468</v>
      </c>
      <c r="J73" s="61">
        <v>42.659400000000005</v>
      </c>
      <c r="K73" s="189">
        <v>0.11105000000000001</v>
      </c>
      <c r="L73" s="189">
        <v>0.19040000000000004</v>
      </c>
      <c r="M73" s="189">
        <v>2.2100000000000002E-2</v>
      </c>
      <c r="N73" s="187">
        <f>SUM(D73:M73)</f>
        <v>100.40379700000001</v>
      </c>
      <c r="O73" s="187">
        <v>80.619737369759903</v>
      </c>
      <c r="P73" s="61">
        <f t="shared" si="19"/>
        <v>1.9707232804473338</v>
      </c>
      <c r="Q73" s="61">
        <f t="shared" si="20"/>
        <v>0.44632601489941259</v>
      </c>
      <c r="R73" s="61">
        <f t="shared" si="21"/>
        <v>0.63105196163113153</v>
      </c>
      <c r="S73" s="61">
        <f t="shared" si="22"/>
        <v>0.78542666797939031</v>
      </c>
      <c r="T73" s="83">
        <f t="shared" si="23"/>
        <v>8.6153846153846168</v>
      </c>
      <c r="U73" s="65"/>
    </row>
    <row r="74" spans="1:21" s="90" customFormat="1" ht="14.25" x14ac:dyDescent="0.2">
      <c r="A74" s="210"/>
      <c r="B74" s="84">
        <v>1</v>
      </c>
      <c r="C74" s="99" t="s">
        <v>206</v>
      </c>
      <c r="D74" s="61">
        <v>38.851799999999997</v>
      </c>
      <c r="E74" s="189">
        <v>1.6256E-2</v>
      </c>
      <c r="F74" s="189">
        <v>1.0699999999999999E-2</v>
      </c>
      <c r="G74" s="189">
        <v>9.7000000000000003E-3</v>
      </c>
      <c r="H74" s="61">
        <v>21.416800000000002</v>
      </c>
      <c r="I74" s="61">
        <v>0.45810000000000001</v>
      </c>
      <c r="J74" s="61">
        <v>39.860200000000006</v>
      </c>
      <c r="K74" s="189">
        <v>0.1721</v>
      </c>
      <c r="L74" s="189">
        <v>0.11980000000000005</v>
      </c>
      <c r="M74" s="189">
        <v>2.4500000000000001E-2</v>
      </c>
      <c r="N74" s="187">
        <f t="shared" si="24"/>
        <v>100.93995600000001</v>
      </c>
      <c r="O74" s="187">
        <v>76.174615822601538</v>
      </c>
      <c r="P74" s="61">
        <f t="shared" si="19"/>
        <v>2.1389750102723095</v>
      </c>
      <c r="Q74" s="61">
        <f t="shared" si="20"/>
        <v>0.30055042373093971</v>
      </c>
      <c r="R74" s="61">
        <f t="shared" si="21"/>
        <v>0.80357476373687942</v>
      </c>
      <c r="S74" s="61">
        <f t="shared" si="22"/>
        <v>0.64368283149607908</v>
      </c>
      <c r="T74" s="83">
        <f t="shared" si="23"/>
        <v>4.8897959183673487</v>
      </c>
      <c r="U74" s="65"/>
    </row>
    <row r="75" spans="1:21" s="90" customFormat="1" ht="14.25" x14ac:dyDescent="0.2">
      <c r="A75" s="208" t="s">
        <v>301</v>
      </c>
      <c r="B75" s="80">
        <v>1</v>
      </c>
      <c r="C75" s="98" t="s">
        <v>205</v>
      </c>
      <c r="D75" s="61">
        <v>40.112400000000001</v>
      </c>
      <c r="E75" s="189">
        <v>2.3379999999999998E-3</v>
      </c>
      <c r="F75" s="189">
        <v>3.4700000000000002E-2</v>
      </c>
      <c r="G75" s="189">
        <v>2.4E-2</v>
      </c>
      <c r="H75" s="61">
        <v>13.2484</v>
      </c>
      <c r="I75" s="61">
        <v>0.21110000000000001</v>
      </c>
      <c r="J75" s="61">
        <v>46.388600000000004</v>
      </c>
      <c r="K75" s="189">
        <v>9.4699999999999993E-2</v>
      </c>
      <c r="L75" s="189">
        <v>0.40450000000000003</v>
      </c>
      <c r="M75" s="189">
        <v>2.18E-2</v>
      </c>
      <c r="N75" s="187">
        <f t="shared" si="24"/>
        <v>100.54253800000002</v>
      </c>
      <c r="O75" s="187">
        <v>85.541161623573643</v>
      </c>
      <c r="P75" s="61">
        <f t="shared" si="19"/>
        <v>1.5933999577307447</v>
      </c>
      <c r="Q75" s="61">
        <f t="shared" si="20"/>
        <v>0.87198147820800798</v>
      </c>
      <c r="R75" s="61">
        <f t="shared" si="21"/>
        <v>0.71480329700190204</v>
      </c>
      <c r="S75" s="61">
        <f t="shared" si="22"/>
        <v>1.1552359415890974</v>
      </c>
      <c r="T75" s="83">
        <f t="shared" si="23"/>
        <v>18.555045871559635</v>
      </c>
      <c r="U75" s="65"/>
    </row>
    <row r="76" spans="1:21" s="90" customFormat="1" ht="14.25" x14ac:dyDescent="0.2">
      <c r="A76" s="210"/>
      <c r="B76" s="84">
        <v>1</v>
      </c>
      <c r="C76" s="99" t="s">
        <v>206</v>
      </c>
      <c r="D76" s="61">
        <v>39.1477</v>
      </c>
      <c r="E76" s="189">
        <v>7.8289999999999992E-3</v>
      </c>
      <c r="F76" s="189">
        <v>1.12E-2</v>
      </c>
      <c r="G76" s="189">
        <v>1.03E-2</v>
      </c>
      <c r="H76" s="61">
        <v>19.5992</v>
      </c>
      <c r="I76" s="61">
        <v>0.40960000000000002</v>
      </c>
      <c r="J76" s="61">
        <v>41.367800000000003</v>
      </c>
      <c r="K76" s="189">
        <v>0.16655</v>
      </c>
      <c r="L76" s="189">
        <v>0.15170000000000003</v>
      </c>
      <c r="M76" s="189">
        <v>2.1899999999999999E-2</v>
      </c>
      <c r="N76" s="187">
        <f t="shared" si="24"/>
        <v>100.89377900000001</v>
      </c>
      <c r="O76" s="187">
        <v>78.347090702262349</v>
      </c>
      <c r="P76" s="61">
        <f t="shared" si="19"/>
        <v>2.0898812196416179</v>
      </c>
      <c r="Q76" s="61">
        <f t="shared" si="20"/>
        <v>0.36671033992622287</v>
      </c>
      <c r="R76" s="61">
        <f t="shared" si="21"/>
        <v>0.84977958284011601</v>
      </c>
      <c r="S76" s="61">
        <f t="shared" si="22"/>
        <v>0.71872292942820259</v>
      </c>
      <c r="T76" s="83">
        <f t="shared" si="23"/>
        <v>6.9269406392694082</v>
      </c>
      <c r="U76" s="65"/>
    </row>
    <row r="77" spans="1:21" s="90" customFormat="1" ht="14.25" x14ac:dyDescent="0.2">
      <c r="A77" s="208" t="s">
        <v>302</v>
      </c>
      <c r="B77" s="80">
        <v>1</v>
      </c>
      <c r="C77" s="98" t="s">
        <v>205</v>
      </c>
      <c r="D77" s="61">
        <v>40.503</v>
      </c>
      <c r="E77" s="189">
        <v>2.32E-3</v>
      </c>
      <c r="F77" s="189">
        <v>6.1600000000000002E-2</v>
      </c>
      <c r="G77" s="189">
        <v>2.4E-2</v>
      </c>
      <c r="H77" s="61">
        <v>10.76</v>
      </c>
      <c r="I77" s="61">
        <v>0.16470000000000001</v>
      </c>
      <c r="J77" s="61">
        <v>48.137</v>
      </c>
      <c r="K77" s="189">
        <v>9.4399999999999998E-2</v>
      </c>
      <c r="L77" s="189">
        <v>0.39420000000000005</v>
      </c>
      <c r="M77" s="189">
        <v>2.1000000000000001E-2</v>
      </c>
      <c r="N77" s="187">
        <f t="shared" si="24"/>
        <v>100.16221999999999</v>
      </c>
      <c r="O77" s="187">
        <v>88.244775112221987</v>
      </c>
      <c r="P77" s="61">
        <f t="shared" si="19"/>
        <v>1.5306691449814129</v>
      </c>
      <c r="Q77" s="61">
        <f t="shared" si="20"/>
        <v>0.81891268670669137</v>
      </c>
      <c r="R77" s="61">
        <f t="shared" si="21"/>
        <v>0.87732342007434938</v>
      </c>
      <c r="S77" s="61">
        <f t="shared" si="22"/>
        <v>0.88115005089639997</v>
      </c>
      <c r="T77" s="83">
        <f t="shared" si="23"/>
        <v>18.771428571428572</v>
      </c>
      <c r="U77" s="65"/>
    </row>
    <row r="78" spans="1:21" s="90" customFormat="1" ht="14.25" x14ac:dyDescent="0.2">
      <c r="A78" s="210"/>
      <c r="B78" s="84">
        <v>1</v>
      </c>
      <c r="C78" s="99" t="s">
        <v>206</v>
      </c>
      <c r="D78" s="61">
        <v>39.258299999999998</v>
      </c>
      <c r="E78" s="189">
        <v>1.1511E-2</v>
      </c>
      <c r="F78" s="189">
        <v>3.1199999999999999E-2</v>
      </c>
      <c r="G78" s="189">
        <v>1.5100000000000001E-2</v>
      </c>
      <c r="H78" s="61">
        <v>18.9208</v>
      </c>
      <c r="I78" s="61">
        <v>0.38019999999999998</v>
      </c>
      <c r="J78" s="61">
        <v>41.946200000000005</v>
      </c>
      <c r="K78" s="189">
        <v>0.14285</v>
      </c>
      <c r="L78" s="189">
        <v>0.17460000000000003</v>
      </c>
      <c r="M78" s="189">
        <v>2.3599999999999999E-2</v>
      </c>
      <c r="N78" s="187">
        <f t="shared" si="24"/>
        <v>100.90436099999999</v>
      </c>
      <c r="O78" s="187">
        <v>79.178139411790625</v>
      </c>
      <c r="P78" s="61">
        <f t="shared" si="19"/>
        <v>2.0094287767959069</v>
      </c>
      <c r="Q78" s="61">
        <f t="shared" si="20"/>
        <v>0.41624747891346542</v>
      </c>
      <c r="R78" s="61">
        <f t="shared" si="21"/>
        <v>0.75498921821487464</v>
      </c>
      <c r="S78" s="61">
        <f t="shared" si="22"/>
        <v>0.78757352990258944</v>
      </c>
      <c r="T78" s="83">
        <f t="shared" si="23"/>
        <v>7.3983050847457639</v>
      </c>
      <c r="U78" s="65"/>
    </row>
    <row r="79" spans="1:21" s="90" customFormat="1" ht="14.25" x14ac:dyDescent="0.2">
      <c r="A79" s="208" t="s">
        <v>303</v>
      </c>
      <c r="B79" s="80">
        <v>1</v>
      </c>
      <c r="C79" s="98" t="s">
        <v>205</v>
      </c>
      <c r="D79" s="61">
        <v>40.323599999999999</v>
      </c>
      <c r="E79" s="189">
        <v>8.4019999999999997E-3</v>
      </c>
      <c r="F79" s="189">
        <v>4.2799999999999998E-2</v>
      </c>
      <c r="G79" s="189">
        <v>1.9699999999999999E-2</v>
      </c>
      <c r="H79" s="61">
        <v>12.171600000000002</v>
      </c>
      <c r="I79" s="61">
        <v>0.18709999999999999</v>
      </c>
      <c r="J79" s="61">
        <v>47.305399999999999</v>
      </c>
      <c r="K79" s="189">
        <v>9.6200000000000008E-2</v>
      </c>
      <c r="L79" s="189">
        <v>0.3483</v>
      </c>
      <c r="M79" s="189">
        <v>2.0799999999999999E-2</v>
      </c>
      <c r="N79" s="187">
        <f t="shared" si="24"/>
        <v>100.52390199999999</v>
      </c>
      <c r="O79" s="187">
        <v>86.800164404223608</v>
      </c>
      <c r="P79" s="61">
        <f t="shared" si="19"/>
        <v>1.5371849222780896</v>
      </c>
      <c r="Q79" s="61">
        <f t="shared" si="20"/>
        <v>0.73627957907553898</v>
      </c>
      <c r="R79" s="61">
        <f t="shared" si="21"/>
        <v>0.79036445496072827</v>
      </c>
      <c r="S79" s="61">
        <f t="shared" si="22"/>
        <v>0.89617005246758308</v>
      </c>
      <c r="T79" s="83">
        <f t="shared" si="23"/>
        <v>16.74519230769231</v>
      </c>
      <c r="U79" s="65"/>
    </row>
    <row r="80" spans="1:21" s="90" customFormat="1" ht="14.25" x14ac:dyDescent="0.2">
      <c r="A80" s="210"/>
      <c r="B80" s="84">
        <v>1</v>
      </c>
      <c r="C80" s="99" t="s">
        <v>206</v>
      </c>
      <c r="D80" s="61">
        <v>39.488900000000001</v>
      </c>
      <c r="E80" s="189">
        <v>1.0493000000000001E-2</v>
      </c>
      <c r="F80" s="189">
        <v>1.61E-2</v>
      </c>
      <c r="G80" s="189">
        <v>1.12E-2</v>
      </c>
      <c r="H80" s="61">
        <v>17.692399999999999</v>
      </c>
      <c r="I80" s="61">
        <v>0.3503</v>
      </c>
      <c r="J80" s="61">
        <v>43.114600000000003</v>
      </c>
      <c r="K80" s="189">
        <v>0.13695000000000002</v>
      </c>
      <c r="L80" s="189">
        <v>0.16880000000000001</v>
      </c>
      <c r="M80" s="189">
        <v>2.4E-2</v>
      </c>
      <c r="N80" s="187">
        <f t="shared" si="24"/>
        <v>101.01374300000001</v>
      </c>
      <c r="O80" s="187">
        <v>80.691065732918688</v>
      </c>
      <c r="P80" s="61">
        <f t="shared" si="19"/>
        <v>1.9799461915850876</v>
      </c>
      <c r="Q80" s="61">
        <f t="shared" si="20"/>
        <v>0.39151470731492344</v>
      </c>
      <c r="R80" s="61">
        <f t="shared" si="21"/>
        <v>0.77406117881124115</v>
      </c>
      <c r="S80" s="61">
        <f t="shared" si="22"/>
        <v>0.69268348076985509</v>
      </c>
      <c r="T80" s="83">
        <f t="shared" si="23"/>
        <v>7.0333333333333332</v>
      </c>
      <c r="U80" s="65"/>
    </row>
    <row r="81" spans="1:21" s="90" customFormat="1" ht="14.25" x14ac:dyDescent="0.2">
      <c r="A81" s="85" t="s">
        <v>304</v>
      </c>
      <c r="B81" s="86">
        <v>1</v>
      </c>
      <c r="C81" s="122"/>
      <c r="D81" s="61">
        <v>40.474200000000003</v>
      </c>
      <c r="E81" s="189">
        <v>2.284E-3</v>
      </c>
      <c r="F81" s="189">
        <v>6.2399999999999997E-2</v>
      </c>
      <c r="G81" s="189">
        <v>2.6200000000000001E-2</v>
      </c>
      <c r="H81" s="61">
        <v>10.943200000000001</v>
      </c>
      <c r="I81" s="61">
        <v>0.18160000000000001</v>
      </c>
      <c r="J81" s="61">
        <v>48.183800000000005</v>
      </c>
      <c r="K81" s="189">
        <v>8.7400000000000005E-2</v>
      </c>
      <c r="L81" s="189">
        <v>0.42320000000000002</v>
      </c>
      <c r="M81" s="189">
        <v>2.24E-2</v>
      </c>
      <c r="N81" s="187">
        <f t="shared" si="24"/>
        <v>100.40668400000001</v>
      </c>
      <c r="O81" s="187">
        <v>88.056421170177217</v>
      </c>
      <c r="P81" s="61">
        <f t="shared" si="19"/>
        <v>1.6594780320198843</v>
      </c>
      <c r="Q81" s="61">
        <f t="shared" si="20"/>
        <v>0.87830349619581671</v>
      </c>
      <c r="R81" s="61">
        <f t="shared" si="21"/>
        <v>0.79866949338401927</v>
      </c>
      <c r="S81" s="61">
        <f t="shared" si="22"/>
        <v>0.96114508195700621</v>
      </c>
      <c r="T81" s="83">
        <f t="shared" si="23"/>
        <v>18.892857142857142</v>
      </c>
      <c r="U81" s="65"/>
    </row>
    <row r="82" spans="1:21" s="90" customFormat="1" ht="14.25" x14ac:dyDescent="0.2">
      <c r="A82" s="121" t="s">
        <v>305</v>
      </c>
      <c r="B82" s="84">
        <v>1</v>
      </c>
      <c r="C82" s="99"/>
      <c r="D82" s="61">
        <v>39.909500000000001</v>
      </c>
      <c r="E82" s="189">
        <v>8.6750000000000004E-3</v>
      </c>
      <c r="F82" s="189">
        <v>3.3099999999999997E-2</v>
      </c>
      <c r="G82" s="189">
        <v>1.49E-2</v>
      </c>
      <c r="H82" s="61">
        <v>14.194000000000001</v>
      </c>
      <c r="I82" s="61">
        <v>0.26169999999999999</v>
      </c>
      <c r="J82" s="61">
        <v>45.673000000000002</v>
      </c>
      <c r="K82" s="189">
        <v>0.10505</v>
      </c>
      <c r="L82" s="189">
        <v>0.25280000000000002</v>
      </c>
      <c r="M82" s="189">
        <v>2.0899999999999998E-2</v>
      </c>
      <c r="N82" s="187">
        <f t="shared" si="24"/>
        <v>100.473625</v>
      </c>
      <c r="O82" s="187">
        <v>84.581294673619624</v>
      </c>
      <c r="P82" s="61">
        <f t="shared" si="19"/>
        <v>1.843736790193039</v>
      </c>
      <c r="Q82" s="61">
        <f t="shared" si="20"/>
        <v>0.55349987957874458</v>
      </c>
      <c r="R82" s="61">
        <f t="shared" si="21"/>
        <v>0.74010145131745808</v>
      </c>
      <c r="S82" s="61">
        <f t="shared" si="22"/>
        <v>0.78563772907407015</v>
      </c>
      <c r="T82" s="83">
        <f t="shared" si="23"/>
        <v>12.095693779904309</v>
      </c>
      <c r="U82" s="65"/>
    </row>
    <row r="83" spans="1:21" s="90" customFormat="1" ht="14.25" x14ac:dyDescent="0.2">
      <c r="A83" s="208" t="s">
        <v>306</v>
      </c>
      <c r="B83" s="80">
        <v>1</v>
      </c>
      <c r="C83" s="98" t="s">
        <v>205</v>
      </c>
      <c r="D83" s="61">
        <v>40.424800000000005</v>
      </c>
      <c r="E83" s="189">
        <v>6.2659999999999999E-3</v>
      </c>
      <c r="F83" s="189">
        <v>6.0600000000000001E-2</v>
      </c>
      <c r="G83" s="189">
        <v>2.8400000000000002E-2</v>
      </c>
      <c r="H83" s="61">
        <v>11.1248</v>
      </c>
      <c r="I83" s="61">
        <v>0.1714</v>
      </c>
      <c r="J83" s="61">
        <v>48.242200000000004</v>
      </c>
      <c r="K83" s="189">
        <v>0.14679999999999999</v>
      </c>
      <c r="L83" s="189">
        <v>0.44520000000000004</v>
      </c>
      <c r="M83" s="189">
        <v>2.0899999999999998E-2</v>
      </c>
      <c r="N83" s="187">
        <f t="shared" si="24"/>
        <v>100.67136600000001</v>
      </c>
      <c r="O83" s="187">
        <v>87.827544537325679</v>
      </c>
      <c r="P83" s="61">
        <f t="shared" si="19"/>
        <v>1.5407018553142529</v>
      </c>
      <c r="Q83" s="61">
        <f t="shared" si="20"/>
        <v>0.92284348557901585</v>
      </c>
      <c r="R83" s="61">
        <f t="shared" si="21"/>
        <v>1.3195742844815186</v>
      </c>
      <c r="S83" s="61">
        <f t="shared" si="22"/>
        <v>1.0266449208369433</v>
      </c>
      <c r="T83" s="83">
        <f t="shared" si="23"/>
        <v>21.30143540669857</v>
      </c>
      <c r="U83" s="65"/>
    </row>
    <row r="84" spans="1:21" s="90" customFormat="1" ht="14.25" x14ac:dyDescent="0.2">
      <c r="A84" s="210"/>
      <c r="B84" s="84">
        <v>1</v>
      </c>
      <c r="C84" s="99" t="s">
        <v>206</v>
      </c>
      <c r="D84" s="61">
        <v>39.890100000000004</v>
      </c>
      <c r="E84" s="189">
        <v>9.0569999999999991E-3</v>
      </c>
      <c r="F84" s="189">
        <v>3.2500000000000001E-2</v>
      </c>
      <c r="G84" s="189">
        <v>1.9900000000000001E-2</v>
      </c>
      <c r="H84" s="61">
        <v>14.515600000000001</v>
      </c>
      <c r="I84" s="61">
        <v>0.25119999999999998</v>
      </c>
      <c r="J84" s="61">
        <v>45.621400000000001</v>
      </c>
      <c r="K84" s="189">
        <v>0.12475000000000001</v>
      </c>
      <c r="L84" s="189">
        <v>0.24779999999999999</v>
      </c>
      <c r="M84" s="189">
        <v>2.3400000000000001E-2</v>
      </c>
      <c r="N84" s="187">
        <f t="shared" si="24"/>
        <v>100.73570699999999</v>
      </c>
      <c r="O84" s="187">
        <v>84.276027111379761</v>
      </c>
      <c r="P84" s="61">
        <f t="shared" si="19"/>
        <v>1.7305519578935762</v>
      </c>
      <c r="Q84" s="61">
        <f t="shared" si="20"/>
        <v>0.54316614571231914</v>
      </c>
      <c r="R84" s="61">
        <f t="shared" si="21"/>
        <v>0.85942020998098601</v>
      </c>
      <c r="S84" s="61">
        <f t="shared" si="22"/>
        <v>0.78843825047017413</v>
      </c>
      <c r="T84" s="83">
        <f t="shared" si="23"/>
        <v>10.589743589743589</v>
      </c>
      <c r="U84" s="65"/>
    </row>
    <row r="85" spans="1:21" s="90" customFormat="1" ht="14.25" x14ac:dyDescent="0.2">
      <c r="A85" s="121" t="s">
        <v>307</v>
      </c>
      <c r="B85" s="84">
        <v>1</v>
      </c>
      <c r="C85" s="99"/>
      <c r="D85" s="61">
        <v>39.695400000000006</v>
      </c>
      <c r="E85" s="189">
        <v>7.4479999999999998E-3</v>
      </c>
      <c r="F85" s="189">
        <v>2.8000000000000001E-2</v>
      </c>
      <c r="G85" s="189">
        <v>1.5800000000000002E-2</v>
      </c>
      <c r="H85" s="61">
        <v>15.926400000000001</v>
      </c>
      <c r="I85" s="61">
        <v>0.29260000000000003</v>
      </c>
      <c r="J85" s="61">
        <v>44.710599999999999</v>
      </c>
      <c r="K85" s="189">
        <v>0.1139</v>
      </c>
      <c r="L85" s="189">
        <v>0.2142</v>
      </c>
      <c r="M85" s="189">
        <v>2.41E-2</v>
      </c>
      <c r="N85" s="187">
        <f t="shared" si="24"/>
        <v>101.02844800000001</v>
      </c>
      <c r="O85" s="187">
        <v>82.779318771542989</v>
      </c>
      <c r="P85" s="61">
        <f t="shared" si="19"/>
        <v>1.8372011251758087</v>
      </c>
      <c r="Q85" s="61">
        <f t="shared" si="20"/>
        <v>0.4790810232920158</v>
      </c>
      <c r="R85" s="61">
        <f t="shared" si="21"/>
        <v>0.71516475788627687</v>
      </c>
      <c r="S85" s="61">
        <f t="shared" si="22"/>
        <v>0.763003600935796</v>
      </c>
      <c r="T85" s="83">
        <f t="shared" si="23"/>
        <v>8.8879668049792535</v>
      </c>
      <c r="U85" s="65"/>
    </row>
    <row r="86" spans="1:21" s="90" customFormat="1" ht="14.25" x14ac:dyDescent="0.2">
      <c r="A86" s="121" t="s">
        <v>247</v>
      </c>
      <c r="B86" s="84">
        <v>1</v>
      </c>
      <c r="C86" s="99"/>
      <c r="D86" s="61">
        <v>36.338700000000003</v>
      </c>
      <c r="E86" s="189">
        <v>1.6899999999999998E-2</v>
      </c>
      <c r="F86" s="189">
        <v>2.8E-3</v>
      </c>
      <c r="G86" s="189">
        <v>1.06E-2</v>
      </c>
      <c r="H86" s="61">
        <v>31.867899999999999</v>
      </c>
      <c r="I86" s="61">
        <v>0.72430000000000005</v>
      </c>
      <c r="J86" s="61">
        <v>30.030600000000007</v>
      </c>
      <c r="K86" s="189">
        <v>0.18759999999999999</v>
      </c>
      <c r="L86" s="189">
        <v>1.9369999999999984E-2</v>
      </c>
      <c r="M86" s="189">
        <v>2.6100000000000002E-2</v>
      </c>
      <c r="N86" s="187">
        <f>SUM(D86:M86)</f>
        <v>99.224869999999996</v>
      </c>
      <c r="O86" s="187">
        <v>61.955958738912123</v>
      </c>
      <c r="P86" s="61">
        <f t="shared" si="19"/>
        <v>2.2728199850005808</v>
      </c>
      <c r="Q86" s="61">
        <f t="shared" si="20"/>
        <v>6.450087577337775E-2</v>
      </c>
      <c r="R86" s="61">
        <f t="shared" si="21"/>
        <v>0.58868014522450485</v>
      </c>
      <c r="S86" s="61">
        <f t="shared" si="22"/>
        <v>0.20555074590584249</v>
      </c>
      <c r="T86" s="83">
        <f t="shared" si="23"/>
        <v>0.74214559386973111</v>
      </c>
      <c r="U86" s="65"/>
    </row>
    <row r="87" spans="1:21" s="90" customFormat="1" ht="14.25" x14ac:dyDescent="0.2">
      <c r="A87" s="121" t="s">
        <v>248</v>
      </c>
      <c r="B87" s="84">
        <v>1</v>
      </c>
      <c r="C87" s="99"/>
      <c r="D87" s="61">
        <v>37.999600000000001</v>
      </c>
      <c r="E87" s="189">
        <v>9.4999999999999998E-3</v>
      </c>
      <c r="F87" s="189">
        <v>2.2000000000000001E-3</v>
      </c>
      <c r="G87" s="189">
        <v>1.43E-2</v>
      </c>
      <c r="H87" s="61">
        <v>23.586100000000002</v>
      </c>
      <c r="I87" s="61">
        <v>0.49390000000000001</v>
      </c>
      <c r="J87" s="61">
        <v>37.188500000000005</v>
      </c>
      <c r="K87" s="189">
        <v>0.15740000000000001</v>
      </c>
      <c r="L87" s="189">
        <v>5.0759999999999979E-2</v>
      </c>
      <c r="M87" s="189">
        <v>2.3599999999999999E-2</v>
      </c>
      <c r="N87" s="187">
        <f>SUM(D87:M87)</f>
        <v>99.525860000000009</v>
      </c>
      <c r="O87" s="187">
        <v>73.14010116478282</v>
      </c>
      <c r="P87" s="61">
        <f t="shared" si="19"/>
        <v>2.0940299583229103</v>
      </c>
      <c r="Q87" s="61">
        <f t="shared" si="20"/>
        <v>0.13649380856985352</v>
      </c>
      <c r="R87" s="61">
        <f t="shared" si="21"/>
        <v>0.66734220579069881</v>
      </c>
      <c r="S87" s="61">
        <f t="shared" si="22"/>
        <v>0.32193566183094219</v>
      </c>
      <c r="T87" s="83">
        <f t="shared" si="23"/>
        <v>2.1508474576271177</v>
      </c>
      <c r="U87" s="65"/>
    </row>
    <row r="88" spans="1:21" s="90" customFormat="1" ht="14.25" x14ac:dyDescent="0.2">
      <c r="A88" s="121" t="s">
        <v>249</v>
      </c>
      <c r="B88" s="84">
        <v>1</v>
      </c>
      <c r="C88" s="99"/>
      <c r="D88" s="61">
        <v>36.906199999999998</v>
      </c>
      <c r="E88" s="189">
        <v>1.46E-2</v>
      </c>
      <c r="F88" s="189">
        <v>8.0000000000000004E-4</v>
      </c>
      <c r="G88" s="189">
        <v>1.3299999999999999E-2</v>
      </c>
      <c r="H88" s="61">
        <v>29.492800000000003</v>
      </c>
      <c r="I88" s="61">
        <v>0.66290000000000004</v>
      </c>
      <c r="J88" s="61">
        <v>32.215100000000007</v>
      </c>
      <c r="K88" s="189">
        <v>0.1691</v>
      </c>
      <c r="L88" s="189">
        <v>3.1549999999999967E-2</v>
      </c>
      <c r="M88" s="189">
        <v>2.4E-2</v>
      </c>
      <c r="N88" s="187">
        <f>SUM(D88:M88)</f>
        <v>99.530349999999999</v>
      </c>
      <c r="O88" s="187">
        <v>65.370324047330129</v>
      </c>
      <c r="P88" s="61">
        <f t="shared" si="19"/>
        <v>2.2476672272554659</v>
      </c>
      <c r="Q88" s="61">
        <f t="shared" si="20"/>
        <v>9.793544021281933E-2</v>
      </c>
      <c r="R88" s="61">
        <f t="shared" si="21"/>
        <v>0.57336027776270815</v>
      </c>
      <c r="S88" s="61">
        <f t="shared" si="22"/>
        <v>0.28883903511086378</v>
      </c>
      <c r="T88" s="83">
        <f t="shared" si="23"/>
        <v>1.3145833333333319</v>
      </c>
      <c r="U88" s="65"/>
    </row>
    <row r="89" spans="1:21" s="90" customFormat="1" ht="14.25" x14ac:dyDescent="0.2">
      <c r="A89" s="208" t="s">
        <v>250</v>
      </c>
      <c r="B89" s="80">
        <v>1</v>
      </c>
      <c r="C89" s="98" t="s">
        <v>206</v>
      </c>
      <c r="D89" s="61">
        <v>37.7393</v>
      </c>
      <c r="E89" s="189">
        <v>1.0800000000000001E-2</v>
      </c>
      <c r="F89" s="189">
        <v>2.3E-3</v>
      </c>
      <c r="G89" s="189">
        <v>1.3299999999999999E-2</v>
      </c>
      <c r="H89" s="61">
        <v>24.757300000000001</v>
      </c>
      <c r="I89" s="61">
        <v>0.51770000000000005</v>
      </c>
      <c r="J89" s="61">
        <v>36.284100000000002</v>
      </c>
      <c r="K89" s="189">
        <v>0.1399</v>
      </c>
      <c r="L89" s="189">
        <v>4.4339999999999956E-2</v>
      </c>
      <c r="M89" s="189">
        <v>2.6800000000000001E-2</v>
      </c>
      <c r="N89" s="187">
        <f>SUM(D89:M89)</f>
        <v>99.535840000000007</v>
      </c>
      <c r="O89" s="187">
        <v>71.713532801456267</v>
      </c>
      <c r="P89" s="61">
        <f t="shared" si="19"/>
        <v>2.0911004027095039</v>
      </c>
      <c r="Q89" s="61">
        <f t="shared" si="20"/>
        <v>0.12220228695213593</v>
      </c>
      <c r="R89" s="61">
        <f t="shared" si="21"/>
        <v>0.56508585346544249</v>
      </c>
      <c r="S89" s="61">
        <f t="shared" si="22"/>
        <v>0.3025398678760115</v>
      </c>
      <c r="T89" s="83">
        <f t="shared" si="23"/>
        <v>1.6544776119402969</v>
      </c>
      <c r="U89" s="65"/>
    </row>
    <row r="90" spans="1:21" s="90" customFormat="1" ht="14.25" x14ac:dyDescent="0.2">
      <c r="A90" s="210"/>
      <c r="B90" s="84">
        <v>1</v>
      </c>
      <c r="C90" s="99" t="s">
        <v>205</v>
      </c>
      <c r="D90" s="61">
        <v>38.067000000000007</v>
      </c>
      <c r="E90" s="189">
        <v>1.15E-2</v>
      </c>
      <c r="F90" s="189">
        <v>2.5000000000000001E-3</v>
      </c>
      <c r="G90" s="189">
        <v>1.12E-2</v>
      </c>
      <c r="H90" s="61">
        <v>23.710699999999999</v>
      </c>
      <c r="I90" s="61">
        <v>0.47120000000000001</v>
      </c>
      <c r="J90" s="61">
        <v>37.204999999999998</v>
      </c>
      <c r="K90" s="189">
        <v>0.1391</v>
      </c>
      <c r="L90" s="189">
        <v>4.6329999999999948E-2</v>
      </c>
      <c r="M90" s="189">
        <v>2.4299999999999999E-2</v>
      </c>
      <c r="N90" s="187">
        <f>SUM(D90:M90)</f>
        <v>99.68883000000001</v>
      </c>
      <c r="O90" s="187">
        <v>73.089219504667284</v>
      </c>
      <c r="P90" s="61">
        <f t="shared" si="19"/>
        <v>1.9872884393965593</v>
      </c>
      <c r="Q90" s="61">
        <f t="shared" si="20"/>
        <v>0.124526273350356</v>
      </c>
      <c r="R90" s="61">
        <f t="shared" si="21"/>
        <v>0.58665497011897583</v>
      </c>
      <c r="S90" s="61">
        <f t="shared" si="22"/>
        <v>0.29526051095282863</v>
      </c>
      <c r="T90" s="83">
        <f t="shared" si="23"/>
        <v>1.9065843621399157</v>
      </c>
      <c r="U90" s="65"/>
    </row>
    <row r="91" spans="1:21" s="90" customFormat="1" ht="14.25" x14ac:dyDescent="0.2">
      <c r="A91" s="85" t="s">
        <v>225</v>
      </c>
      <c r="B91" s="86">
        <v>2</v>
      </c>
      <c r="C91" s="79"/>
      <c r="D91" s="61">
        <v>37.415200000000006</v>
      </c>
      <c r="E91" s="189">
        <v>1.12E-2</v>
      </c>
      <c r="F91" s="189">
        <v>1.8500000000000001E-3</v>
      </c>
      <c r="G91" s="189">
        <v>1.085E-2</v>
      </c>
      <c r="H91" s="61">
        <v>27.57545</v>
      </c>
      <c r="I91" s="61">
        <v>0.59739999999999993</v>
      </c>
      <c r="J91" s="61">
        <v>33.965550000000007</v>
      </c>
      <c r="K91" s="189">
        <v>0.14765</v>
      </c>
      <c r="L91" s="189">
        <v>4.3264999999999984E-2</v>
      </c>
      <c r="M91" s="189">
        <v>2.3050000000000001E-2</v>
      </c>
      <c r="N91" s="187">
        <v>99.791465000000002</v>
      </c>
      <c r="O91" s="187">
        <v>68.05483833627018</v>
      </c>
      <c r="P91" s="61">
        <f t="shared" si="19"/>
        <v>2.1664197683084048</v>
      </c>
      <c r="Q91" s="61">
        <f t="shared" si="20"/>
        <v>0.12737906496435353</v>
      </c>
      <c r="R91" s="61">
        <f t="shared" si="21"/>
        <v>0.53544003814987606</v>
      </c>
      <c r="S91" s="61">
        <f t="shared" si="22"/>
        <v>0.35125350369712821</v>
      </c>
      <c r="T91" s="83">
        <f t="shared" si="23"/>
        <v>1.87700650759219</v>
      </c>
      <c r="U91" s="65"/>
    </row>
    <row r="92" spans="1:21" s="90" customFormat="1" ht="14.25" x14ac:dyDescent="0.2">
      <c r="A92" s="121" t="s">
        <v>254</v>
      </c>
      <c r="B92" s="84">
        <v>1</v>
      </c>
      <c r="C92" s="99"/>
      <c r="D92" s="61">
        <v>36.847700000000003</v>
      </c>
      <c r="E92" s="189">
        <v>1.34E-2</v>
      </c>
      <c r="F92" s="189">
        <v>2.0000000000000001E-4</v>
      </c>
      <c r="G92" s="189">
        <v>1.32E-2</v>
      </c>
      <c r="H92" s="61">
        <v>30.609400000000001</v>
      </c>
      <c r="I92" s="61">
        <v>0.69199999999999995</v>
      </c>
      <c r="J92" s="61">
        <v>31.526600000000009</v>
      </c>
      <c r="K92" s="189">
        <v>0.156</v>
      </c>
      <c r="L92" s="189">
        <v>2.6199999999999973E-2</v>
      </c>
      <c r="M92" s="189">
        <v>2.4400000000000002E-2</v>
      </c>
      <c r="N92" s="187">
        <f>SUM(D92:M92)</f>
        <v>99.909100000000024</v>
      </c>
      <c r="O92" s="187">
        <v>64.048176263686855</v>
      </c>
      <c r="P92" s="61">
        <f t="shared" si="19"/>
        <v>2.2607434317562576</v>
      </c>
      <c r="Q92" s="61">
        <f t="shared" si="20"/>
        <v>8.3104426103671081E-2</v>
      </c>
      <c r="R92" s="61">
        <f t="shared" si="21"/>
        <v>0.5096473632282893</v>
      </c>
      <c r="S92" s="61">
        <f t="shared" si="22"/>
        <v>0.2543776620377709</v>
      </c>
      <c r="T92" s="83">
        <f t="shared" si="23"/>
        <v>1.0737704918032775</v>
      </c>
      <c r="U92" s="65"/>
    </row>
    <row r="93" spans="1:21" s="90" customFormat="1" ht="14.25" x14ac:dyDescent="0.2">
      <c r="A93" s="121" t="s">
        <v>253</v>
      </c>
      <c r="B93" s="84">
        <v>1</v>
      </c>
      <c r="C93" s="99"/>
      <c r="D93" s="61">
        <v>36.919200000000004</v>
      </c>
      <c r="E93" s="189">
        <v>1.26E-2</v>
      </c>
      <c r="F93" s="189">
        <v>1.5E-3</v>
      </c>
      <c r="G93" s="189">
        <v>1.6199999999999999E-2</v>
      </c>
      <c r="H93" s="61">
        <v>29.175600000000003</v>
      </c>
      <c r="I93" s="61">
        <v>0.65529999999999999</v>
      </c>
      <c r="J93" s="61">
        <v>32.513400000000004</v>
      </c>
      <c r="K93" s="189">
        <v>0.17169999999999999</v>
      </c>
      <c r="L93" s="189">
        <v>3.138999999999996E-2</v>
      </c>
      <c r="M93" s="189">
        <v>2.2100000000000002E-2</v>
      </c>
      <c r="N93" s="187">
        <f t="shared" ref="N93:N145" si="25">SUM(D93:M93)</f>
        <v>99.518990000000002</v>
      </c>
      <c r="O93" s="187">
        <v>65.818351255539767</v>
      </c>
      <c r="P93" s="61">
        <f t="shared" si="19"/>
        <v>2.2460549226065614</v>
      </c>
      <c r="Q93" s="61">
        <f t="shared" si="20"/>
        <v>9.6544809217122649E-2</v>
      </c>
      <c r="R93" s="61">
        <f t="shared" si="21"/>
        <v>0.58850546346947441</v>
      </c>
      <c r="S93" s="61">
        <f t="shared" si="22"/>
        <v>0.28167527357950839</v>
      </c>
      <c r="T93" s="83">
        <f t="shared" si="23"/>
        <v>1.4203619909502243</v>
      </c>
      <c r="U93" s="65"/>
    </row>
    <row r="94" spans="1:21" s="90" customFormat="1" ht="14.25" x14ac:dyDescent="0.2">
      <c r="A94" s="121" t="s">
        <v>226</v>
      </c>
      <c r="B94" s="84">
        <v>2</v>
      </c>
      <c r="C94" s="99"/>
      <c r="D94" s="61">
        <v>37.7532</v>
      </c>
      <c r="E94" s="189">
        <v>1.0499999999999999E-2</v>
      </c>
      <c r="F94" s="189">
        <v>1.0499999999999999E-3</v>
      </c>
      <c r="G94" s="189">
        <v>1.095E-2</v>
      </c>
      <c r="H94" s="61">
        <v>24.873100000000001</v>
      </c>
      <c r="I94" s="61">
        <v>0.52244999999999997</v>
      </c>
      <c r="J94" s="61">
        <v>36.059250000000006</v>
      </c>
      <c r="K94" s="189">
        <v>0.14460000000000001</v>
      </c>
      <c r="L94" s="189">
        <v>4.6824999999999978E-2</v>
      </c>
      <c r="M94" s="189">
        <v>2.4750000000000001E-2</v>
      </c>
      <c r="N94" s="187">
        <f t="shared" si="25"/>
        <v>99.446674999999999</v>
      </c>
      <c r="O94" s="187">
        <v>71.484513594173478</v>
      </c>
      <c r="P94" s="61">
        <f t="shared" si="19"/>
        <v>2.100461944831967</v>
      </c>
      <c r="Q94" s="61">
        <f t="shared" si="20"/>
        <v>0.12985572356607519</v>
      </c>
      <c r="R94" s="61">
        <f t="shared" si="21"/>
        <v>0.58135093735802934</v>
      </c>
      <c r="S94" s="61">
        <f t="shared" si="22"/>
        <v>0.32299143978313455</v>
      </c>
      <c r="T94" s="83">
        <f t="shared" si="23"/>
        <v>1.8919191919191909</v>
      </c>
      <c r="U94" s="65"/>
    </row>
    <row r="95" spans="1:21" s="90" customFormat="1" ht="14.25" x14ac:dyDescent="0.2">
      <c r="A95" s="121" t="s">
        <v>252</v>
      </c>
      <c r="B95" s="84">
        <v>1</v>
      </c>
      <c r="C95" s="99"/>
      <c r="D95" s="61">
        <v>37.889700000000005</v>
      </c>
      <c r="E95" s="189">
        <v>1.14E-2</v>
      </c>
      <c r="F95" s="189">
        <v>3.5999999999999999E-3</v>
      </c>
      <c r="G95" s="189">
        <v>2.07E-2</v>
      </c>
      <c r="H95" s="61">
        <v>24.225899999999999</v>
      </c>
      <c r="I95" s="61">
        <v>0.51449999999999996</v>
      </c>
      <c r="J95" s="61">
        <v>36.601300000000009</v>
      </c>
      <c r="K95" s="189">
        <v>0.17399999999999999</v>
      </c>
      <c r="L95" s="189">
        <v>5.4949999999999978E-2</v>
      </c>
      <c r="M95" s="189">
        <v>2.3599999999999999E-2</v>
      </c>
      <c r="N95" s="187">
        <f t="shared" si="25"/>
        <v>99.519650000000027</v>
      </c>
      <c r="O95" s="187">
        <v>72.272726416233638</v>
      </c>
      <c r="P95" s="61">
        <f t="shared" ref="P95:P146" si="26">100*I95/H95</f>
        <v>2.1237601079836042</v>
      </c>
      <c r="Q95" s="61">
        <f t="shared" ref="Q95:Q146" si="27">100*L95/J95</f>
        <v>0.15013127949007266</v>
      </c>
      <c r="R95" s="61">
        <f t="shared" ref="R95:R146" si="28">100*K95/H95</f>
        <v>0.71823957004693317</v>
      </c>
      <c r="S95" s="61">
        <f t="shared" ref="S95:S146" si="29">L95*10^4/(J95/H95)/1000</f>
        <v>0.36370653637985512</v>
      </c>
      <c r="T95" s="83">
        <f t="shared" si="23"/>
        <v>2.3283898305084736</v>
      </c>
      <c r="U95" s="65"/>
    </row>
    <row r="96" spans="1:21" s="90" customFormat="1" ht="14.25" x14ac:dyDescent="0.2">
      <c r="A96" s="208" t="s">
        <v>251</v>
      </c>
      <c r="B96" s="80">
        <v>1</v>
      </c>
      <c r="C96" s="98" t="s">
        <v>205</v>
      </c>
      <c r="D96" s="61">
        <v>38.415400000000005</v>
      </c>
      <c r="E96" s="189">
        <v>1.0800000000000001E-2</v>
      </c>
      <c r="F96" s="189">
        <v>2.0999999999999999E-3</v>
      </c>
      <c r="G96" s="189">
        <v>1.5599999999999999E-2</v>
      </c>
      <c r="H96" s="61">
        <v>20.030700000000003</v>
      </c>
      <c r="I96" s="61">
        <v>0.34489999999999998</v>
      </c>
      <c r="J96" s="61">
        <v>40.125500000000002</v>
      </c>
      <c r="K96" s="189">
        <v>0.1318</v>
      </c>
      <c r="L96" s="189">
        <v>6.2739999999999962E-2</v>
      </c>
      <c r="M96" s="189">
        <v>2.64E-2</v>
      </c>
      <c r="N96" s="187">
        <f t="shared" si="25"/>
        <v>99.16594000000002</v>
      </c>
      <c r="O96" s="187">
        <v>77.626058512295245</v>
      </c>
      <c r="P96" s="61">
        <f t="shared" si="26"/>
        <v>1.7218569495823906</v>
      </c>
      <c r="Q96" s="61">
        <f t="shared" si="27"/>
        <v>0.15635942231249444</v>
      </c>
      <c r="R96" s="61">
        <f t="shared" si="28"/>
        <v>0.65798998537245312</v>
      </c>
      <c r="S96" s="61">
        <f t="shared" si="29"/>
        <v>0.31319886805148833</v>
      </c>
      <c r="T96" s="83">
        <f t="shared" si="23"/>
        <v>2.3765151515151501</v>
      </c>
      <c r="U96" s="65"/>
    </row>
    <row r="97" spans="1:21" s="90" customFormat="1" ht="14.25" x14ac:dyDescent="0.2">
      <c r="A97" s="209"/>
      <c r="B97" s="81">
        <v>2</v>
      </c>
      <c r="C97" s="102" t="s">
        <v>207</v>
      </c>
      <c r="D97" s="61">
        <v>38.387450000000001</v>
      </c>
      <c r="E97" s="189">
        <v>1.0249999999999999E-2</v>
      </c>
      <c r="F97" s="189">
        <v>2.8500000000000001E-3</v>
      </c>
      <c r="G97" s="189">
        <v>1.345E-2</v>
      </c>
      <c r="H97" s="61">
        <v>20.753250000000001</v>
      </c>
      <c r="I97" s="61">
        <v>0.38700000000000001</v>
      </c>
      <c r="J97" s="61">
        <v>39.470950000000002</v>
      </c>
      <c r="K97" s="189">
        <v>0.13124999999999998</v>
      </c>
      <c r="L97" s="189">
        <v>5.9024999999999953E-2</v>
      </c>
      <c r="M97" s="189">
        <v>2.5950000000000001E-2</v>
      </c>
      <c r="N97" s="187">
        <f t="shared" si="25"/>
        <v>99.241425000000007</v>
      </c>
      <c r="O97" s="187">
        <v>78.626058512295202</v>
      </c>
      <c r="P97" s="61">
        <f t="shared" si="26"/>
        <v>1.8647681688410249</v>
      </c>
      <c r="Q97" s="61">
        <f t="shared" si="27"/>
        <v>0.1495403581621419</v>
      </c>
      <c r="R97" s="61">
        <f t="shared" si="28"/>
        <v>0.63243106501391333</v>
      </c>
      <c r="S97" s="61">
        <f t="shared" si="29"/>
        <v>0.31034484380284721</v>
      </c>
      <c r="T97" s="83">
        <f t="shared" si="23"/>
        <v>2.2745664739884375</v>
      </c>
      <c r="U97" s="65"/>
    </row>
    <row r="98" spans="1:21" s="90" customFormat="1" ht="14.25" x14ac:dyDescent="0.2">
      <c r="A98" s="210"/>
      <c r="B98" s="84">
        <v>2</v>
      </c>
      <c r="C98" s="99" t="s">
        <v>206</v>
      </c>
      <c r="D98" s="61">
        <v>37.223299999999995</v>
      </c>
      <c r="E98" s="189">
        <v>1.0249999999999999E-2</v>
      </c>
      <c r="F98" s="189">
        <v>2.4499999999999999E-3</v>
      </c>
      <c r="G98" s="189">
        <v>1.1350000000000001E-2</v>
      </c>
      <c r="H98" s="61">
        <v>27.1252</v>
      </c>
      <c r="I98" s="61">
        <v>0.59084999999999999</v>
      </c>
      <c r="J98" s="61">
        <v>34.061300000000003</v>
      </c>
      <c r="K98" s="189">
        <v>0.14865</v>
      </c>
      <c r="L98" s="189">
        <v>4.4404999999999986E-2</v>
      </c>
      <c r="M98" s="189">
        <v>2.4800000000000003E-2</v>
      </c>
      <c r="N98" s="187">
        <f t="shared" si="25"/>
        <v>99.242554999999996</v>
      </c>
      <c r="O98" s="187">
        <v>79.626058512295202</v>
      </c>
      <c r="P98" s="61">
        <f t="shared" si="26"/>
        <v>2.1782327872236888</v>
      </c>
      <c r="Q98" s="61">
        <f t="shared" si="27"/>
        <v>0.13036789552953051</v>
      </c>
      <c r="R98" s="61">
        <f t="shared" si="28"/>
        <v>0.54801439252060813</v>
      </c>
      <c r="S98" s="61">
        <f t="shared" si="29"/>
        <v>0.35362552398176211</v>
      </c>
      <c r="T98" s="83">
        <f t="shared" si="23"/>
        <v>1.7905241935483864</v>
      </c>
      <c r="U98" s="65"/>
    </row>
    <row r="99" spans="1:21" s="90" customFormat="1" ht="14.25" x14ac:dyDescent="0.2">
      <c r="A99" s="208" t="s">
        <v>255</v>
      </c>
      <c r="B99" s="80">
        <v>1</v>
      </c>
      <c r="C99" s="98" t="s">
        <v>205</v>
      </c>
      <c r="D99" s="61">
        <v>38.067599999999999</v>
      </c>
      <c r="E99" s="189">
        <v>9.2999999999999992E-3</v>
      </c>
      <c r="F99" s="189">
        <v>1.8E-3</v>
      </c>
      <c r="G99" s="189">
        <v>1.47E-2</v>
      </c>
      <c r="H99" s="61">
        <v>22.980800000000002</v>
      </c>
      <c r="I99" s="61">
        <v>0.45939999999999998</v>
      </c>
      <c r="J99" s="61">
        <v>37.682700000000004</v>
      </c>
      <c r="K99" s="189">
        <v>0.1502</v>
      </c>
      <c r="L99" s="189">
        <v>5.1989999999999974E-2</v>
      </c>
      <c r="M99" s="189">
        <v>2.63E-2</v>
      </c>
      <c r="N99" s="187">
        <f t="shared" si="25"/>
        <v>99.444790000000026</v>
      </c>
      <c r="O99" s="187">
        <v>73.922476079117672</v>
      </c>
      <c r="P99" s="61">
        <f t="shared" si="26"/>
        <v>1.9990600849404718</v>
      </c>
      <c r="Q99" s="61">
        <f t="shared" si="27"/>
        <v>0.13796782077717351</v>
      </c>
      <c r="R99" s="61">
        <f t="shared" si="28"/>
        <v>0.6535890830606419</v>
      </c>
      <c r="S99" s="61">
        <f t="shared" si="29"/>
        <v>0.317061089571607</v>
      </c>
      <c r="T99" s="83">
        <f t="shared" si="23"/>
        <v>1.9768060836501891</v>
      </c>
      <c r="U99" s="65"/>
    </row>
    <row r="100" spans="1:21" s="90" customFormat="1" ht="14.25" x14ac:dyDescent="0.2">
      <c r="A100" s="209"/>
      <c r="B100" s="81">
        <v>1</v>
      </c>
      <c r="C100" s="102" t="s">
        <v>207</v>
      </c>
      <c r="D100" s="61">
        <v>38.261900000000004</v>
      </c>
      <c r="E100" s="189">
        <v>1.0699999999999999E-2</v>
      </c>
      <c r="F100" s="189">
        <v>4.5999999999999999E-3</v>
      </c>
      <c r="G100" s="189">
        <v>1.3299999999999999E-2</v>
      </c>
      <c r="H100" s="61">
        <v>21.714400000000001</v>
      </c>
      <c r="I100" s="61">
        <v>0.41020000000000001</v>
      </c>
      <c r="J100" s="61">
        <v>38.858600000000003</v>
      </c>
      <c r="K100" s="189">
        <v>0.1326</v>
      </c>
      <c r="L100" s="189">
        <v>5.4879999999999964E-2</v>
      </c>
      <c r="M100" s="189">
        <v>2.7799999999999998E-2</v>
      </c>
      <c r="N100" s="187">
        <f t="shared" si="25"/>
        <v>99.488980000000012</v>
      </c>
      <c r="O100" s="187">
        <v>75.597229059117026</v>
      </c>
      <c r="P100" s="61">
        <f t="shared" si="26"/>
        <v>1.8890690048999743</v>
      </c>
      <c r="Q100" s="61">
        <f t="shared" si="27"/>
        <v>0.14122999799272221</v>
      </c>
      <c r="R100" s="61">
        <f t="shared" si="28"/>
        <v>0.61065468076483809</v>
      </c>
      <c r="S100" s="61">
        <f t="shared" si="29"/>
        <v>0.30667246684131683</v>
      </c>
      <c r="T100" s="83">
        <f t="shared" si="23"/>
        <v>1.9741007194244593</v>
      </c>
      <c r="U100" s="65"/>
    </row>
    <row r="101" spans="1:21" s="90" customFormat="1" ht="14.25" x14ac:dyDescent="0.2">
      <c r="A101" s="210"/>
      <c r="B101" s="84">
        <v>1</v>
      </c>
      <c r="C101" s="99" t="s">
        <v>206</v>
      </c>
      <c r="D101" s="61">
        <v>36.886200000000002</v>
      </c>
      <c r="E101" s="189">
        <v>1.2800000000000001E-2</v>
      </c>
      <c r="F101" s="189">
        <v>1.9E-3</v>
      </c>
      <c r="G101" s="189">
        <v>1.2500000000000001E-2</v>
      </c>
      <c r="H101" s="61">
        <v>29.000799999999998</v>
      </c>
      <c r="I101" s="61">
        <v>0.63039999999999996</v>
      </c>
      <c r="J101" s="61">
        <v>32.556000000000004</v>
      </c>
      <c r="K101" s="189">
        <v>0.14430000000000001</v>
      </c>
      <c r="L101" s="189">
        <v>3.0369999999999953E-2</v>
      </c>
      <c r="M101" s="189">
        <v>2.52E-2</v>
      </c>
      <c r="N101" s="187">
        <f t="shared" si="25"/>
        <v>99.30046999999999</v>
      </c>
      <c r="O101" s="187">
        <v>66.024739286148403</v>
      </c>
      <c r="P101" s="61">
        <f t="shared" si="26"/>
        <v>2.1737331383961824</v>
      </c>
      <c r="Q101" s="61">
        <f t="shared" si="27"/>
        <v>9.3285415898758911E-2</v>
      </c>
      <c r="R101" s="61">
        <f t="shared" si="28"/>
        <v>0.49757248075915156</v>
      </c>
      <c r="S101" s="61">
        <f t="shared" si="29"/>
        <v>0.27053516893967272</v>
      </c>
      <c r="T101" s="83">
        <f t="shared" si="23"/>
        <v>1.2051587301587283</v>
      </c>
      <c r="U101" s="65"/>
    </row>
    <row r="102" spans="1:21" s="90" customFormat="1" ht="14.25" x14ac:dyDescent="0.2">
      <c r="A102" s="208" t="s">
        <v>256</v>
      </c>
      <c r="B102" s="80">
        <v>1</v>
      </c>
      <c r="C102" s="98" t="s">
        <v>205</v>
      </c>
      <c r="D102" s="61">
        <v>37.954300000000003</v>
      </c>
      <c r="E102" s="189">
        <v>1.09E-2</v>
      </c>
      <c r="F102" s="189">
        <v>1.8E-3</v>
      </c>
      <c r="G102" s="189">
        <v>1.26E-2</v>
      </c>
      <c r="H102" s="61">
        <v>22.870400000000004</v>
      </c>
      <c r="I102" s="61">
        <v>0.43309999999999998</v>
      </c>
      <c r="J102" s="61">
        <v>37.9313</v>
      </c>
      <c r="K102" s="189">
        <v>0.1338</v>
      </c>
      <c r="L102" s="189">
        <v>5.5259999999999997E-2</v>
      </c>
      <c r="M102" s="189">
        <v>2.2800000000000001E-2</v>
      </c>
      <c r="N102" s="187">
        <f t="shared" si="25"/>
        <v>99.426260000000013</v>
      </c>
      <c r="O102" s="187">
        <v>74.174907925420158</v>
      </c>
      <c r="P102" s="61">
        <f t="shared" si="26"/>
        <v>1.8937141457954381</v>
      </c>
      <c r="Q102" s="61">
        <f t="shared" si="27"/>
        <v>0.14568443475441126</v>
      </c>
      <c r="R102" s="61">
        <f t="shared" si="28"/>
        <v>0.58503567930600242</v>
      </c>
      <c r="S102" s="61">
        <f t="shared" si="29"/>
        <v>0.3331861296607288</v>
      </c>
      <c r="T102" s="83">
        <f t="shared" si="23"/>
        <v>2.4236842105263157</v>
      </c>
      <c r="U102" s="65"/>
    </row>
    <row r="103" spans="1:21" s="90" customFormat="1" ht="14.25" x14ac:dyDescent="0.2">
      <c r="A103" s="209"/>
      <c r="B103" s="81">
        <v>1</v>
      </c>
      <c r="C103" s="102" t="s">
        <v>207</v>
      </c>
      <c r="D103" s="61">
        <v>37.573500000000003</v>
      </c>
      <c r="E103" s="189">
        <v>1.3299999999999999E-2</v>
      </c>
      <c r="F103" s="189">
        <v>2E-3</v>
      </c>
      <c r="G103" s="189">
        <v>1.12E-2</v>
      </c>
      <c r="H103" s="61">
        <v>25.046199999999999</v>
      </c>
      <c r="I103" s="61">
        <v>0.53159999999999996</v>
      </c>
      <c r="J103" s="61">
        <v>35.917800000000007</v>
      </c>
      <c r="K103" s="189">
        <v>0.1439</v>
      </c>
      <c r="L103" s="189">
        <v>4.4249999999999991E-2</v>
      </c>
      <c r="M103" s="189">
        <v>2.53E-2</v>
      </c>
      <c r="N103" s="187">
        <f t="shared" si="25"/>
        <v>99.309050000000028</v>
      </c>
      <c r="O103" s="187">
        <v>71.262027412872897</v>
      </c>
      <c r="P103" s="61">
        <f t="shared" si="26"/>
        <v>2.1224776612819509</v>
      </c>
      <c r="Q103" s="61">
        <f t="shared" si="27"/>
        <v>0.12319796869518729</v>
      </c>
      <c r="R103" s="61">
        <f t="shared" si="28"/>
        <v>0.5745382533078871</v>
      </c>
      <c r="S103" s="61">
        <f t="shared" si="29"/>
        <v>0.30856409635333992</v>
      </c>
      <c r="T103" s="83">
        <f t="shared" si="23"/>
        <v>1.7490118577075096</v>
      </c>
      <c r="U103" s="65"/>
    </row>
    <row r="104" spans="1:21" s="90" customFormat="1" ht="14.25" x14ac:dyDescent="0.2">
      <c r="A104" s="210"/>
      <c r="B104" s="84">
        <v>1</v>
      </c>
      <c r="C104" s="99" t="s">
        <v>206</v>
      </c>
      <c r="D104" s="61">
        <v>36.950299999999999</v>
      </c>
      <c r="E104" s="189">
        <v>1.06E-2</v>
      </c>
      <c r="F104" s="189">
        <v>8.0000000000000004E-4</v>
      </c>
      <c r="G104" s="189">
        <v>1.23E-2</v>
      </c>
      <c r="H104" s="61">
        <v>28.7988</v>
      </c>
      <c r="I104" s="61">
        <v>0.64180000000000004</v>
      </c>
      <c r="J104" s="61">
        <v>32.769200000000005</v>
      </c>
      <c r="K104" s="189">
        <v>0.16039999999999999</v>
      </c>
      <c r="L104" s="189">
        <v>3.7239999999999981E-2</v>
      </c>
      <c r="M104" s="189">
        <v>2.2800000000000001E-2</v>
      </c>
      <c r="N104" s="187">
        <f t="shared" si="25"/>
        <v>99.404239999999987</v>
      </c>
      <c r="O104" s="187">
        <v>66.293621873114077</v>
      </c>
      <c r="P104" s="61">
        <f t="shared" si="26"/>
        <v>2.2285650791005183</v>
      </c>
      <c r="Q104" s="61">
        <f t="shared" si="27"/>
        <v>0.11364329919558602</v>
      </c>
      <c r="R104" s="61">
        <f t="shared" si="28"/>
        <v>0.55696765142992066</v>
      </c>
      <c r="S104" s="61">
        <f t="shared" si="29"/>
        <v>0.32727906448738431</v>
      </c>
      <c r="T104" s="83">
        <f t="shared" si="23"/>
        <v>1.6333333333333324</v>
      </c>
      <c r="U104" s="65"/>
    </row>
    <row r="105" spans="1:21" s="90" customFormat="1" ht="14.25" x14ac:dyDescent="0.2">
      <c r="A105" s="208" t="s">
        <v>257</v>
      </c>
      <c r="B105" s="80">
        <v>1</v>
      </c>
      <c r="C105" s="98" t="s">
        <v>205</v>
      </c>
      <c r="D105" s="61">
        <v>38.572200000000002</v>
      </c>
      <c r="E105" s="189">
        <v>1.03E-2</v>
      </c>
      <c r="F105" s="189">
        <v>3.0000000000000001E-3</v>
      </c>
      <c r="G105" s="189">
        <v>1.37E-2</v>
      </c>
      <c r="H105" s="61">
        <v>20.155899999999999</v>
      </c>
      <c r="I105" s="61">
        <v>0.35189999999999999</v>
      </c>
      <c r="J105" s="61">
        <v>39.926000000000009</v>
      </c>
      <c r="K105" s="189">
        <v>0.13189999999999999</v>
      </c>
      <c r="L105" s="189">
        <v>6.0299999999999992E-2</v>
      </c>
      <c r="M105" s="189">
        <v>2.52E-2</v>
      </c>
      <c r="N105" s="187">
        <f t="shared" si="25"/>
        <v>99.250400000000013</v>
      </c>
      <c r="O105" s="187">
        <v>77.429610729084303</v>
      </c>
      <c r="P105" s="61">
        <f t="shared" si="26"/>
        <v>1.7458907813593041</v>
      </c>
      <c r="Q105" s="61">
        <f t="shared" si="27"/>
        <v>0.1510294043981365</v>
      </c>
      <c r="R105" s="61">
        <f t="shared" si="28"/>
        <v>0.65439896010597398</v>
      </c>
      <c r="S105" s="61">
        <f t="shared" si="29"/>
        <v>0.30441335721083995</v>
      </c>
      <c r="T105" s="83">
        <f t="shared" si="23"/>
        <v>2.3928571428571423</v>
      </c>
      <c r="U105" s="65"/>
    </row>
    <row r="106" spans="1:21" s="90" customFormat="1" ht="14.25" x14ac:dyDescent="0.2">
      <c r="A106" s="209"/>
      <c r="B106" s="81">
        <v>1</v>
      </c>
      <c r="C106" s="102" t="s">
        <v>207</v>
      </c>
      <c r="D106" s="61">
        <v>38.341100000000004</v>
      </c>
      <c r="E106" s="189">
        <v>1.11E-2</v>
      </c>
      <c r="F106" s="189">
        <v>3.8999999999999998E-3</v>
      </c>
      <c r="G106" s="189">
        <v>1.18E-2</v>
      </c>
      <c r="H106" s="61">
        <v>21.303699999999999</v>
      </c>
      <c r="I106" s="61">
        <v>0.40360000000000001</v>
      </c>
      <c r="J106" s="61">
        <v>38.944900000000004</v>
      </c>
      <c r="K106" s="189">
        <v>0.1331</v>
      </c>
      <c r="L106" s="189">
        <v>5.1789999999999982E-2</v>
      </c>
      <c r="M106" s="189">
        <v>2.5999999999999999E-2</v>
      </c>
      <c r="N106" s="187">
        <f t="shared" si="25"/>
        <v>99.230990000000006</v>
      </c>
      <c r="O106" s="187">
        <v>75.985723816662997</v>
      </c>
      <c r="P106" s="61">
        <f t="shared" si="26"/>
        <v>1.8945065880574736</v>
      </c>
      <c r="Q106" s="61">
        <f t="shared" si="27"/>
        <v>0.13298275255553355</v>
      </c>
      <c r="R106" s="61">
        <f t="shared" si="28"/>
        <v>0.62477410027366131</v>
      </c>
      <c r="S106" s="61">
        <f t="shared" si="29"/>
        <v>0.28330246656173197</v>
      </c>
      <c r="T106" s="83">
        <f t="shared" si="23"/>
        <v>1.9919230769230762</v>
      </c>
      <c r="U106" s="65"/>
    </row>
    <row r="107" spans="1:21" s="90" customFormat="1" ht="14.25" x14ac:dyDescent="0.2">
      <c r="A107" s="210"/>
      <c r="B107" s="84">
        <v>1</v>
      </c>
      <c r="C107" s="99" t="s">
        <v>206</v>
      </c>
      <c r="D107" s="61">
        <v>36.611800000000002</v>
      </c>
      <c r="E107" s="189">
        <v>1.54E-2</v>
      </c>
      <c r="F107" s="189">
        <v>1E-3</v>
      </c>
      <c r="G107" s="189">
        <v>1.11E-2</v>
      </c>
      <c r="H107" s="61">
        <v>30.3675</v>
      </c>
      <c r="I107" s="61">
        <v>0.68159999999999998</v>
      </c>
      <c r="J107" s="61">
        <v>31.199100000000001</v>
      </c>
      <c r="K107" s="189">
        <v>0.15440000000000001</v>
      </c>
      <c r="L107" s="189">
        <v>2.4079999999999973E-2</v>
      </c>
      <c r="M107" s="189">
        <v>2.5899999999999999E-2</v>
      </c>
      <c r="N107" s="187">
        <f t="shared" si="25"/>
        <v>99.091879999999989</v>
      </c>
      <c r="O107" s="187">
        <v>63.995781516962552</v>
      </c>
      <c r="P107" s="61">
        <f t="shared" si="26"/>
        <v>2.2445048160039516</v>
      </c>
      <c r="Q107" s="61">
        <f t="shared" si="27"/>
        <v>7.718171357507099E-2</v>
      </c>
      <c r="R107" s="61">
        <f t="shared" si="28"/>
        <v>0.50843829752202196</v>
      </c>
      <c r="S107" s="61">
        <f t="shared" si="29"/>
        <v>0.23438156869909682</v>
      </c>
      <c r="T107" s="83">
        <f t="shared" si="23"/>
        <v>0.92972972972972867</v>
      </c>
      <c r="U107" s="65"/>
    </row>
    <row r="108" spans="1:21" s="90" customFormat="1" ht="15" customHeight="1" x14ac:dyDescent="0.2">
      <c r="A108" s="216" t="s">
        <v>312</v>
      </c>
      <c r="B108" s="80">
        <v>1</v>
      </c>
      <c r="C108" s="98" t="s">
        <v>205</v>
      </c>
      <c r="D108" s="7">
        <v>40.203099999999999</v>
      </c>
      <c r="E108" s="9">
        <v>4.1999999999999997E-3</v>
      </c>
      <c r="F108" s="9">
        <v>2.8938999999999999E-2</v>
      </c>
      <c r="G108" s="9">
        <v>2.1520000000000004E-2</v>
      </c>
      <c r="H108" s="7">
        <v>12.987500000000002</v>
      </c>
      <c r="I108" s="7">
        <v>0.20419999999999999</v>
      </c>
      <c r="J108" s="7">
        <v>46.507199999999997</v>
      </c>
      <c r="K108" s="9">
        <v>0.13689999999999999</v>
      </c>
      <c r="L108" s="9">
        <v>0.23368000000000003</v>
      </c>
      <c r="M108" s="9">
        <v>2.5700000000000001E-2</v>
      </c>
      <c r="N108" s="187">
        <f t="shared" si="25"/>
        <v>100.35293900000001</v>
      </c>
      <c r="O108" s="14">
        <v>85.908105902805872</v>
      </c>
      <c r="P108" s="61">
        <f t="shared" si="26"/>
        <v>1.5722810394610198</v>
      </c>
      <c r="Q108" s="61">
        <f t="shared" si="27"/>
        <v>0.50245983417621365</v>
      </c>
      <c r="R108" s="61">
        <f t="shared" si="28"/>
        <v>1.0540904716073145</v>
      </c>
      <c r="S108" s="61">
        <f t="shared" si="29"/>
        <v>0.65256970963635763</v>
      </c>
      <c r="T108" s="83">
        <f t="shared" si="23"/>
        <v>9.092607003891052</v>
      </c>
      <c r="U108" s="65"/>
    </row>
    <row r="109" spans="1:21" s="90" customFormat="1" ht="14.25" x14ac:dyDescent="0.2">
      <c r="A109" s="217"/>
      <c r="B109" s="81">
        <v>2</v>
      </c>
      <c r="C109" s="102" t="s">
        <v>207</v>
      </c>
      <c r="D109" s="61">
        <v>39.348950000000002</v>
      </c>
      <c r="E109" s="189">
        <v>2.3999999999999998E-3</v>
      </c>
      <c r="F109" s="189">
        <v>1.36405E-2</v>
      </c>
      <c r="G109" s="189">
        <v>2.1490000000000002E-2</v>
      </c>
      <c r="H109" s="61">
        <v>18.053249999999998</v>
      </c>
      <c r="I109" s="61">
        <v>0.31359999999999999</v>
      </c>
      <c r="J109" s="61">
        <v>42.564900000000002</v>
      </c>
      <c r="K109" s="189">
        <v>0.15560000000000002</v>
      </c>
      <c r="L109" s="189">
        <v>0.15006000000000003</v>
      </c>
      <c r="M109" s="189">
        <v>2.9950000000000001E-2</v>
      </c>
      <c r="N109" s="187">
        <f t="shared" si="25"/>
        <v>100.6538405</v>
      </c>
      <c r="O109" s="187">
        <v>80.881764794579993</v>
      </c>
      <c r="P109" s="61">
        <f t="shared" si="26"/>
        <v>1.7370833506432362</v>
      </c>
      <c r="Q109" s="61">
        <f t="shared" si="27"/>
        <v>0.35254399751908266</v>
      </c>
      <c r="R109" s="61">
        <f t="shared" si="28"/>
        <v>0.86189467270436093</v>
      </c>
      <c r="S109" s="61">
        <f t="shared" si="29"/>
        <v>0.63645649232113799</v>
      </c>
      <c r="T109" s="83">
        <f t="shared" si="23"/>
        <v>5.0103505843071794</v>
      </c>
      <c r="U109" s="65"/>
    </row>
    <row r="110" spans="1:21" s="90" customFormat="1" ht="14.25" x14ac:dyDescent="0.2">
      <c r="A110" s="218"/>
      <c r="B110" s="84">
        <v>1</v>
      </c>
      <c r="C110" s="99" t="s">
        <v>206</v>
      </c>
      <c r="D110" s="61">
        <v>39.190900000000006</v>
      </c>
      <c r="E110" s="189">
        <v>0</v>
      </c>
      <c r="F110" s="189">
        <v>1.1340999999999999E-2</v>
      </c>
      <c r="G110" s="189">
        <v>2.1480000000000003E-2</v>
      </c>
      <c r="H110" s="61">
        <v>18.648500000000002</v>
      </c>
      <c r="I110" s="61">
        <v>0.33210000000000001</v>
      </c>
      <c r="J110" s="61">
        <v>42.120800000000003</v>
      </c>
      <c r="K110" s="189">
        <v>0.16</v>
      </c>
      <c r="L110" s="189">
        <v>0.12812000000000001</v>
      </c>
      <c r="M110" s="189">
        <v>3.1800000000000002E-2</v>
      </c>
      <c r="N110" s="187">
        <f t="shared" si="25"/>
        <v>100.64504100000001</v>
      </c>
      <c r="O110" s="187">
        <v>79.535189124417286</v>
      </c>
      <c r="P110" s="61">
        <f t="shared" si="26"/>
        <v>1.7808402820602192</v>
      </c>
      <c r="Q110" s="61">
        <f t="shared" si="27"/>
        <v>0.30417276025146722</v>
      </c>
      <c r="R110" s="61">
        <f t="shared" si="28"/>
        <v>0.85797785344665778</v>
      </c>
      <c r="S110" s="61">
        <f t="shared" si="29"/>
        <v>0.5672365719549487</v>
      </c>
      <c r="T110" s="83">
        <f t="shared" si="23"/>
        <v>4.0289308176100631</v>
      </c>
      <c r="U110" s="65"/>
    </row>
    <row r="111" spans="1:21" s="90" customFormat="1" ht="14.25" x14ac:dyDescent="0.2">
      <c r="A111" s="208" t="s">
        <v>241</v>
      </c>
      <c r="B111" s="80">
        <v>1</v>
      </c>
      <c r="C111" s="98" t="s">
        <v>205</v>
      </c>
      <c r="D111" s="61">
        <v>40.273400000000002</v>
      </c>
      <c r="E111" s="189">
        <v>0</v>
      </c>
      <c r="F111" s="189">
        <v>4.9815999999999999E-2</v>
      </c>
      <c r="G111" s="189">
        <v>2.198E-2</v>
      </c>
      <c r="H111" s="61">
        <v>12.465999999999999</v>
      </c>
      <c r="I111" s="61">
        <v>0.20649999999999999</v>
      </c>
      <c r="J111" s="61">
        <v>46.895800000000001</v>
      </c>
      <c r="K111" s="189">
        <v>0.1191</v>
      </c>
      <c r="L111" s="189">
        <v>0.33442</v>
      </c>
      <c r="M111" s="189">
        <v>2.2700000000000001E-2</v>
      </c>
      <c r="N111" s="187">
        <f t="shared" si="25"/>
        <v>100.38971600000001</v>
      </c>
      <c r="O111" s="187">
        <v>86.404350058211733</v>
      </c>
      <c r="P111" s="61">
        <f t="shared" si="26"/>
        <v>1.6565056954917374</v>
      </c>
      <c r="Q111" s="61">
        <f t="shared" si="27"/>
        <v>0.71311290136856609</v>
      </c>
      <c r="R111" s="61">
        <f t="shared" si="28"/>
        <v>0.9553986844216269</v>
      </c>
      <c r="S111" s="61">
        <f t="shared" si="29"/>
        <v>0.88896654284605436</v>
      </c>
      <c r="T111" s="83">
        <f t="shared" si="23"/>
        <v>14.732158590308369</v>
      </c>
      <c r="U111" s="65"/>
    </row>
    <row r="112" spans="1:21" s="90" customFormat="1" ht="14.25" x14ac:dyDescent="0.2">
      <c r="A112" s="209"/>
      <c r="B112" s="81">
        <v>1</v>
      </c>
      <c r="C112" s="102" t="s">
        <v>207</v>
      </c>
      <c r="D112" s="61">
        <v>39.997300000000003</v>
      </c>
      <c r="E112" s="189">
        <v>1.9E-3</v>
      </c>
      <c r="F112" s="189">
        <v>5.1417000000000004E-2</v>
      </c>
      <c r="G112" s="189">
        <v>2.2460000000000001E-2</v>
      </c>
      <c r="H112" s="61">
        <v>14.1365</v>
      </c>
      <c r="I112" s="61">
        <v>0.24779999999999999</v>
      </c>
      <c r="J112" s="61">
        <v>45.647600000000004</v>
      </c>
      <c r="K112" s="189">
        <v>0.1164</v>
      </c>
      <c r="L112" s="189">
        <v>0.28944000000000003</v>
      </c>
      <c r="M112" s="189">
        <v>2.1299999999999999E-2</v>
      </c>
      <c r="N112" s="187">
        <f t="shared" si="25"/>
        <v>100.532117</v>
      </c>
      <c r="O112" s="187">
        <v>84.593211612219875</v>
      </c>
      <c r="P112" s="61">
        <f t="shared" si="26"/>
        <v>1.7529091359247337</v>
      </c>
      <c r="Q112" s="61">
        <f t="shared" si="27"/>
        <v>0.63407495684329518</v>
      </c>
      <c r="R112" s="61">
        <f t="shared" si="28"/>
        <v>0.82340041735931813</v>
      </c>
      <c r="S112" s="61">
        <f t="shared" si="29"/>
        <v>0.89636006274152402</v>
      </c>
      <c r="T112" s="83">
        <f t="shared" si="23"/>
        <v>13.588732394366199</v>
      </c>
      <c r="U112" s="65"/>
    </row>
    <row r="113" spans="1:21" s="90" customFormat="1" ht="14.25" x14ac:dyDescent="0.2">
      <c r="A113" s="210"/>
      <c r="B113" s="84">
        <v>1</v>
      </c>
      <c r="C113" s="99" t="s">
        <v>206</v>
      </c>
      <c r="D113" s="61">
        <v>39.291200000000003</v>
      </c>
      <c r="E113" s="189">
        <v>8.8000000000000005E-3</v>
      </c>
      <c r="F113" s="189">
        <v>1.3717999999999999E-2</v>
      </c>
      <c r="G113" s="189">
        <v>2.4140000000000002E-2</v>
      </c>
      <c r="H113" s="61">
        <v>18.487000000000002</v>
      </c>
      <c r="I113" s="61">
        <v>0.40550000000000003</v>
      </c>
      <c r="J113" s="61">
        <v>42.129400000000004</v>
      </c>
      <c r="K113" s="189">
        <v>0.23269999999999999</v>
      </c>
      <c r="L113" s="189">
        <v>9.9260000000000043E-2</v>
      </c>
      <c r="M113" s="189">
        <v>2.41E-2</v>
      </c>
      <c r="N113" s="187">
        <f t="shared" si="25"/>
        <v>100.71581800000001</v>
      </c>
      <c r="O113" s="187">
        <v>79.556861293984909</v>
      </c>
      <c r="P113" s="61">
        <f t="shared" si="26"/>
        <v>2.1934332233461351</v>
      </c>
      <c r="Q113" s="61">
        <f t="shared" si="27"/>
        <v>0.23560743803614584</v>
      </c>
      <c r="R113" s="61">
        <f t="shared" si="28"/>
        <v>1.258722345431925</v>
      </c>
      <c r="S113" s="61">
        <f t="shared" si="29"/>
        <v>0.43556747069742296</v>
      </c>
      <c r="T113" s="83">
        <f t="shared" si="23"/>
        <v>4.1186721991701258</v>
      </c>
      <c r="U113" s="65"/>
    </row>
    <row r="114" spans="1:21" s="90" customFormat="1" ht="14.25" x14ac:dyDescent="0.2">
      <c r="A114" s="208" t="s">
        <v>242</v>
      </c>
      <c r="B114" s="80">
        <v>1</v>
      </c>
      <c r="C114" s="98" t="s">
        <v>205</v>
      </c>
      <c r="D114" s="61">
        <v>39.195100000000004</v>
      </c>
      <c r="E114" s="189">
        <v>6.1999999999999998E-3</v>
      </c>
      <c r="F114" s="189">
        <v>1.5418999999999999E-2</v>
      </c>
      <c r="G114" s="189">
        <v>3.0720000000000004E-2</v>
      </c>
      <c r="H114" s="61">
        <v>18.7575</v>
      </c>
      <c r="I114" s="61">
        <v>0.40949999999999998</v>
      </c>
      <c r="J114" s="61">
        <v>41.761200000000002</v>
      </c>
      <c r="K114" s="189">
        <v>0.22339999999999999</v>
      </c>
      <c r="L114" s="189">
        <v>0.10288</v>
      </c>
      <c r="M114" s="189">
        <v>2.7199999999999998E-2</v>
      </c>
      <c r="N114" s="187">
        <f t="shared" si="25"/>
        <v>100.52911900000001</v>
      </c>
      <c r="O114" s="187">
        <v>79.188842082673759</v>
      </c>
      <c r="P114" s="61">
        <f t="shared" si="26"/>
        <v>2.1831267493002797</v>
      </c>
      <c r="Q114" s="61">
        <f t="shared" si="27"/>
        <v>0.24635307414537896</v>
      </c>
      <c r="R114" s="61">
        <f t="shared" si="28"/>
        <v>1.1909902705584432</v>
      </c>
      <c r="S114" s="61">
        <f t="shared" si="29"/>
        <v>0.46209677882819455</v>
      </c>
      <c r="T114" s="83">
        <f t="shared" si="23"/>
        <v>3.7823529411764709</v>
      </c>
      <c r="U114" s="65"/>
    </row>
    <row r="115" spans="1:21" s="90" customFormat="1" ht="14.25" x14ac:dyDescent="0.2">
      <c r="A115" s="210"/>
      <c r="B115" s="84">
        <v>1</v>
      </c>
      <c r="C115" s="99" t="s">
        <v>206</v>
      </c>
      <c r="D115" s="61">
        <v>38.909000000000006</v>
      </c>
      <c r="E115" s="189">
        <v>1.2500000000000001E-2</v>
      </c>
      <c r="F115" s="189">
        <v>9.7199999999999977E-3</v>
      </c>
      <c r="G115" s="189">
        <v>2.1900000000000003E-2</v>
      </c>
      <c r="H115" s="61">
        <v>20.667999999999999</v>
      </c>
      <c r="I115" s="61">
        <v>0.49170000000000003</v>
      </c>
      <c r="J115" s="61">
        <v>40.203000000000003</v>
      </c>
      <c r="K115" s="189">
        <v>0.24490000000000001</v>
      </c>
      <c r="L115" s="189">
        <v>7.9100000000000018E-2</v>
      </c>
      <c r="M115" s="189">
        <v>2.3199999999999998E-2</v>
      </c>
      <c r="N115" s="187">
        <f t="shared" si="25"/>
        <v>100.66302000000002</v>
      </c>
      <c r="O115" s="187">
        <v>76.870752439358</v>
      </c>
      <c r="P115" s="61">
        <f t="shared" si="26"/>
        <v>2.3790400619314886</v>
      </c>
      <c r="Q115" s="61">
        <f t="shared" si="27"/>
        <v>0.196751486207497</v>
      </c>
      <c r="R115" s="61">
        <f t="shared" si="28"/>
        <v>1.1849235533191409</v>
      </c>
      <c r="S115" s="61">
        <f t="shared" si="29"/>
        <v>0.40664597169365474</v>
      </c>
      <c r="T115" s="83">
        <f t="shared" si="23"/>
        <v>3.4094827586206908</v>
      </c>
      <c r="U115" s="65"/>
    </row>
    <row r="116" spans="1:21" s="90" customFormat="1" ht="14.25" x14ac:dyDescent="0.2">
      <c r="A116" s="208" t="s">
        <v>243</v>
      </c>
      <c r="B116" s="80">
        <v>1</v>
      </c>
      <c r="C116" s="98" t="s">
        <v>205</v>
      </c>
      <c r="D116" s="61">
        <v>39.572899999999997</v>
      </c>
      <c r="E116" s="189">
        <v>0</v>
      </c>
      <c r="F116" s="189">
        <v>2.1321E-2</v>
      </c>
      <c r="G116" s="189">
        <v>2.2380000000000004E-2</v>
      </c>
      <c r="H116" s="61">
        <v>17.028500000000001</v>
      </c>
      <c r="I116" s="61">
        <v>0.3034</v>
      </c>
      <c r="J116" s="61">
        <v>43.584800000000001</v>
      </c>
      <c r="K116" s="189">
        <v>0.15290000000000001</v>
      </c>
      <c r="L116" s="189">
        <v>0.17921999999999999</v>
      </c>
      <c r="M116" s="189">
        <v>2.5700000000000001E-2</v>
      </c>
      <c r="N116" s="187">
        <f t="shared" si="25"/>
        <v>100.891121</v>
      </c>
      <c r="O116" s="187">
        <v>81.43683080748184</v>
      </c>
      <c r="P116" s="61">
        <f t="shared" si="26"/>
        <v>1.7817188830490061</v>
      </c>
      <c r="Q116" s="61">
        <f t="shared" si="27"/>
        <v>0.41119839944200731</v>
      </c>
      <c r="R116" s="61">
        <f t="shared" si="28"/>
        <v>0.89790645094987809</v>
      </c>
      <c r="S116" s="61">
        <f t="shared" si="29"/>
        <v>0.70020919448982211</v>
      </c>
      <c r="T116" s="83">
        <f t="shared" si="23"/>
        <v>6.9735408560311276</v>
      </c>
      <c r="U116" s="65"/>
    </row>
    <row r="117" spans="1:21" s="90" customFormat="1" ht="14.25" x14ac:dyDescent="0.2">
      <c r="A117" s="210"/>
      <c r="B117" s="84">
        <v>1</v>
      </c>
      <c r="C117" s="99" t="s">
        <v>206</v>
      </c>
      <c r="D117" s="61">
        <v>38.976800000000004</v>
      </c>
      <c r="E117" s="189">
        <v>1.21E-2</v>
      </c>
      <c r="F117" s="189">
        <v>1.9219999999999984E-3</v>
      </c>
      <c r="G117" s="189">
        <v>2.3560000000000005E-2</v>
      </c>
      <c r="H117" s="61">
        <v>20.869</v>
      </c>
      <c r="I117" s="61">
        <v>0.48820000000000002</v>
      </c>
      <c r="J117" s="61">
        <v>40.026600000000002</v>
      </c>
      <c r="K117" s="189">
        <v>0.23369999999999999</v>
      </c>
      <c r="L117" s="189">
        <v>7.7740000000000004E-2</v>
      </c>
      <c r="M117" s="189">
        <v>2.7799999999999998E-2</v>
      </c>
      <c r="N117" s="187">
        <f t="shared" si="25"/>
        <v>100.73742200000001</v>
      </c>
      <c r="O117" s="187">
        <v>76.642465739501617</v>
      </c>
      <c r="P117" s="61">
        <f t="shared" si="26"/>
        <v>2.3393550241985719</v>
      </c>
      <c r="Q117" s="61">
        <f t="shared" si="27"/>
        <v>0.19422084313931234</v>
      </c>
      <c r="R117" s="61">
        <f t="shared" si="28"/>
        <v>1.1198428290766207</v>
      </c>
      <c r="S117" s="61">
        <f t="shared" si="29"/>
        <v>0.40531947754743097</v>
      </c>
      <c r="T117" s="83">
        <f t="shared" si="23"/>
        <v>2.796402877697842</v>
      </c>
      <c r="U117" s="65"/>
    </row>
    <row r="118" spans="1:21" s="90" customFormat="1" ht="14.25" x14ac:dyDescent="0.2">
      <c r="A118" s="208" t="s">
        <v>244</v>
      </c>
      <c r="B118" s="80">
        <v>1</v>
      </c>
      <c r="C118" s="98" t="s">
        <v>205</v>
      </c>
      <c r="D118" s="61">
        <v>39.500700000000002</v>
      </c>
      <c r="E118" s="189">
        <v>2.3E-3</v>
      </c>
      <c r="F118" s="189">
        <v>2.2622999999999997E-2</v>
      </c>
      <c r="G118" s="189">
        <v>2.1840000000000002E-2</v>
      </c>
      <c r="H118" s="61">
        <v>17.439500000000002</v>
      </c>
      <c r="I118" s="61">
        <v>0.34749999999999998</v>
      </c>
      <c r="J118" s="61">
        <v>43.098400000000005</v>
      </c>
      <c r="K118" s="189">
        <v>0.15409999999999999</v>
      </c>
      <c r="L118" s="189">
        <v>0.13406000000000004</v>
      </c>
      <c r="M118" s="189">
        <v>2.7099999999999999E-2</v>
      </c>
      <c r="N118" s="187">
        <f t="shared" si="25"/>
        <v>100.74812300000001</v>
      </c>
      <c r="O118" s="187">
        <v>80.912318651228105</v>
      </c>
      <c r="P118" s="61">
        <f t="shared" si="26"/>
        <v>1.9926029989391896</v>
      </c>
      <c r="Q118" s="61">
        <f t="shared" si="27"/>
        <v>0.31105563083548349</v>
      </c>
      <c r="R118" s="61">
        <f t="shared" si="28"/>
        <v>0.88362625075260159</v>
      </c>
      <c r="S118" s="61">
        <f t="shared" si="29"/>
        <v>0.54246546739554147</v>
      </c>
      <c r="T118" s="83">
        <f t="shared" si="23"/>
        <v>4.946863468634688</v>
      </c>
      <c r="U118" s="65"/>
    </row>
    <row r="119" spans="1:21" s="90" customFormat="1" ht="14.25" x14ac:dyDescent="0.2">
      <c r="A119" s="210"/>
      <c r="B119" s="84">
        <v>1</v>
      </c>
      <c r="C119" s="99" t="s">
        <v>206</v>
      </c>
      <c r="D119" s="61">
        <v>38.654600000000002</v>
      </c>
      <c r="E119" s="189">
        <v>1.0200000000000001E-2</v>
      </c>
      <c r="F119" s="189">
        <v>8.1239999999999993E-3</v>
      </c>
      <c r="G119" s="189">
        <v>2.7020000000000002E-2</v>
      </c>
      <c r="H119" s="61">
        <v>22.310000000000002</v>
      </c>
      <c r="I119" s="61">
        <v>0.56359999999999999</v>
      </c>
      <c r="J119" s="61">
        <v>39.0702</v>
      </c>
      <c r="K119" s="189">
        <v>0.2208</v>
      </c>
      <c r="L119" s="189">
        <v>6.6479999999999997E-2</v>
      </c>
      <c r="M119" s="189">
        <v>2.6100000000000002E-2</v>
      </c>
      <c r="N119" s="187">
        <f t="shared" si="25"/>
        <v>100.95712399999999</v>
      </c>
      <c r="O119" s="187">
        <v>74.983817822272357</v>
      </c>
      <c r="P119" s="61">
        <f t="shared" si="26"/>
        <v>2.5262214253697892</v>
      </c>
      <c r="Q119" s="61">
        <f t="shared" si="27"/>
        <v>0.17015525899534684</v>
      </c>
      <c r="R119" s="61">
        <f t="shared" si="28"/>
        <v>0.98969072164948435</v>
      </c>
      <c r="S119" s="61">
        <f t="shared" si="29"/>
        <v>0.37961638281861881</v>
      </c>
      <c r="T119" s="83">
        <f t="shared" si="23"/>
        <v>2.5471264367816091</v>
      </c>
      <c r="U119" s="65"/>
    </row>
    <row r="120" spans="1:21" s="90" customFormat="1" ht="14.25" x14ac:dyDescent="0.2">
      <c r="A120" s="208" t="s">
        <v>245</v>
      </c>
      <c r="B120" s="80">
        <v>1</v>
      </c>
      <c r="C120" s="98" t="s">
        <v>205</v>
      </c>
      <c r="D120" s="61">
        <v>40.278500000000001</v>
      </c>
      <c r="E120" s="189">
        <v>2.0000000000000001E-4</v>
      </c>
      <c r="F120" s="189">
        <v>4.2524999999999993E-2</v>
      </c>
      <c r="G120" s="189">
        <v>2.18E-2</v>
      </c>
      <c r="H120" s="61">
        <v>12.650500000000001</v>
      </c>
      <c r="I120" s="61">
        <v>0.21640000000000001</v>
      </c>
      <c r="J120" s="61">
        <v>46.792000000000002</v>
      </c>
      <c r="K120" s="189">
        <v>0.11210000000000001</v>
      </c>
      <c r="L120" s="189">
        <v>0.19420000000000001</v>
      </c>
      <c r="M120" s="189">
        <v>2.4299999999999999E-2</v>
      </c>
      <c r="N120" s="187">
        <f t="shared" si="25"/>
        <v>100.33252499999999</v>
      </c>
      <c r="O120" s="187">
        <v>86.33294989243501</v>
      </c>
      <c r="P120" s="61">
        <f t="shared" si="26"/>
        <v>1.7106043239397652</v>
      </c>
      <c r="Q120" s="61">
        <f t="shared" si="27"/>
        <v>0.41502820995041889</v>
      </c>
      <c r="R120" s="61">
        <f t="shared" si="28"/>
        <v>0.88613098296510018</v>
      </c>
      <c r="S120" s="61">
        <f t="shared" si="29"/>
        <v>0.52503143699777755</v>
      </c>
      <c r="T120" s="83">
        <f t="shared" si="23"/>
        <v>7.991769547325104</v>
      </c>
      <c r="U120" s="65"/>
    </row>
    <row r="121" spans="1:21" s="90" customFormat="1" ht="14.25" x14ac:dyDescent="0.2">
      <c r="A121" s="210"/>
      <c r="B121" s="84">
        <v>1</v>
      </c>
      <c r="C121" s="99" t="s">
        <v>206</v>
      </c>
      <c r="D121" s="61">
        <v>39.122399999999999</v>
      </c>
      <c r="E121" s="189">
        <v>1.12E-2</v>
      </c>
      <c r="F121" s="189">
        <v>3.1525999999999998E-2</v>
      </c>
      <c r="G121" s="189">
        <v>2.1780000000000001E-2</v>
      </c>
      <c r="H121" s="61">
        <v>19.251000000000001</v>
      </c>
      <c r="I121" s="61">
        <v>0.44569999999999999</v>
      </c>
      <c r="J121" s="61">
        <v>41.393799999999999</v>
      </c>
      <c r="K121" s="189">
        <v>0.1681</v>
      </c>
      <c r="L121" s="189">
        <v>0.11032000000000003</v>
      </c>
      <c r="M121" s="189">
        <v>2.3E-2</v>
      </c>
      <c r="N121" s="187">
        <f t="shared" si="25"/>
        <v>100.57882599999999</v>
      </c>
      <c r="O121" s="187">
        <v>78.64970465201246</v>
      </c>
      <c r="P121" s="61">
        <f t="shared" si="26"/>
        <v>2.3152044049659755</v>
      </c>
      <c r="Q121" s="61">
        <f t="shared" si="27"/>
        <v>0.26651334257787407</v>
      </c>
      <c r="R121" s="61">
        <f t="shared" si="28"/>
        <v>0.87320139213547332</v>
      </c>
      <c r="S121" s="61">
        <f t="shared" si="29"/>
        <v>0.5130648357966654</v>
      </c>
      <c r="T121" s="83">
        <f t="shared" si="23"/>
        <v>4.7965217391304362</v>
      </c>
      <c r="U121" s="65"/>
    </row>
    <row r="122" spans="1:21" s="90" customFormat="1" ht="14.25" x14ac:dyDescent="0.2">
      <c r="A122" s="208" t="s">
        <v>216</v>
      </c>
      <c r="B122" s="80">
        <v>1</v>
      </c>
      <c r="C122" s="98" t="s">
        <v>217</v>
      </c>
      <c r="D122" s="61">
        <v>40.504100000000008</v>
      </c>
      <c r="E122" s="189">
        <v>0</v>
      </c>
      <c r="F122" s="189">
        <v>5.2129000000000002E-2</v>
      </c>
      <c r="G122" s="189">
        <v>2.1720000000000003E-2</v>
      </c>
      <c r="H122" s="61">
        <v>10.5625</v>
      </c>
      <c r="I122" s="61">
        <v>0.17879999999999999</v>
      </c>
      <c r="J122" s="61">
        <v>48.5792</v>
      </c>
      <c r="K122" s="189">
        <v>0.1027</v>
      </c>
      <c r="L122" s="189">
        <v>0.29338000000000003</v>
      </c>
      <c r="M122" s="189">
        <v>2.0799999999999999E-2</v>
      </c>
      <c r="N122" s="187">
        <f t="shared" si="25"/>
        <v>100.31532900000001</v>
      </c>
      <c r="O122" s="187">
        <v>88.582959045965495</v>
      </c>
      <c r="P122" s="61">
        <f t="shared" si="26"/>
        <v>1.6927810650887574</v>
      </c>
      <c r="Q122" s="61">
        <f t="shared" si="27"/>
        <v>0.60392101969567236</v>
      </c>
      <c r="R122" s="61">
        <f t="shared" si="28"/>
        <v>0.97230769230769232</v>
      </c>
      <c r="S122" s="61">
        <f t="shared" si="29"/>
        <v>0.63789157705355393</v>
      </c>
      <c r="T122" s="83">
        <f t="shared" ref="T122:T165" si="30">L122/M122</f>
        <v>14.104807692307695</v>
      </c>
      <c r="U122" s="65"/>
    </row>
    <row r="123" spans="1:21" s="90" customFormat="1" ht="14.25" x14ac:dyDescent="0.2">
      <c r="A123" s="209"/>
      <c r="B123" s="81">
        <v>2</v>
      </c>
      <c r="C123" s="102" t="s">
        <v>207</v>
      </c>
      <c r="D123" s="61">
        <v>40.308250000000001</v>
      </c>
      <c r="E123" s="189">
        <v>0</v>
      </c>
      <c r="F123" s="189">
        <v>3.2377499999999997E-2</v>
      </c>
      <c r="G123" s="189">
        <v>2.2350000000000002E-2</v>
      </c>
      <c r="H123" s="61">
        <v>11.571750000000002</v>
      </c>
      <c r="I123" s="61">
        <v>0.19259999999999999</v>
      </c>
      <c r="J123" s="61">
        <v>47.706500000000005</v>
      </c>
      <c r="K123" s="189">
        <v>0.11465</v>
      </c>
      <c r="L123" s="189">
        <v>0.29449999999999998</v>
      </c>
      <c r="M123" s="189">
        <v>2.3300000000000001E-2</v>
      </c>
      <c r="N123" s="187">
        <f t="shared" si="25"/>
        <v>100.26627750000002</v>
      </c>
      <c r="O123" s="187">
        <v>87.452954801885966</v>
      </c>
      <c r="P123" s="61">
        <f t="shared" si="26"/>
        <v>1.6643982111608007</v>
      </c>
      <c r="Q123" s="61">
        <f t="shared" si="27"/>
        <v>0.61731629861758874</v>
      </c>
      <c r="R123" s="61">
        <f t="shared" si="28"/>
        <v>0.99077494760947982</v>
      </c>
      <c r="S123" s="61">
        <f t="shared" si="29"/>
        <v>0.71434298785280825</v>
      </c>
      <c r="T123" s="83">
        <f t="shared" si="30"/>
        <v>12.639484978540771</v>
      </c>
      <c r="U123" s="65"/>
    </row>
    <row r="124" spans="1:21" s="90" customFormat="1" ht="14.25" x14ac:dyDescent="0.2">
      <c r="A124" s="210"/>
      <c r="B124" s="84">
        <v>1</v>
      </c>
      <c r="C124" s="99" t="s">
        <v>206</v>
      </c>
      <c r="D124" s="61">
        <v>39.408000000000001</v>
      </c>
      <c r="E124" s="189">
        <v>4.7000000000000002E-3</v>
      </c>
      <c r="F124" s="189">
        <v>2.0130000000000002E-2</v>
      </c>
      <c r="G124" s="189">
        <v>2.1700000000000004E-2</v>
      </c>
      <c r="H124" s="61">
        <v>17.152999999999999</v>
      </c>
      <c r="I124" s="61">
        <v>0.35959999999999998</v>
      </c>
      <c r="J124" s="61">
        <v>43.271000000000001</v>
      </c>
      <c r="K124" s="189">
        <v>0.17460000000000001</v>
      </c>
      <c r="L124" s="189">
        <v>0.1293</v>
      </c>
      <c r="M124" s="189">
        <v>2.5999999999999999E-2</v>
      </c>
      <c r="N124" s="187">
        <f t="shared" si="25"/>
        <v>100.56803000000001</v>
      </c>
      <c r="O124" s="187">
        <v>81.189298684522001</v>
      </c>
      <c r="P124" s="61">
        <f t="shared" si="26"/>
        <v>2.0964262811170058</v>
      </c>
      <c r="Q124" s="61">
        <f t="shared" si="27"/>
        <v>0.29881444847588451</v>
      </c>
      <c r="R124" s="61">
        <f t="shared" si="28"/>
        <v>1.0178977438348977</v>
      </c>
      <c r="S124" s="61">
        <f t="shared" si="29"/>
        <v>0.51255642347068475</v>
      </c>
      <c r="T124" s="83">
        <f t="shared" si="30"/>
        <v>4.9730769230769232</v>
      </c>
      <c r="U124" s="65"/>
    </row>
    <row r="125" spans="1:21" s="90" customFormat="1" ht="14.25" x14ac:dyDescent="0.2">
      <c r="A125" s="85" t="s">
        <v>282</v>
      </c>
      <c r="B125" s="86">
        <v>1</v>
      </c>
      <c r="C125" s="122"/>
      <c r="D125" s="61">
        <v>39.241900000000001</v>
      </c>
      <c r="E125" s="189">
        <v>8.3999999999999995E-3</v>
      </c>
      <c r="F125" s="189">
        <v>8.7309999999999992E-3</v>
      </c>
      <c r="G125" s="189">
        <v>2.3180000000000003E-2</v>
      </c>
      <c r="H125" s="61">
        <v>19.013500000000001</v>
      </c>
      <c r="I125" s="61">
        <v>0.40810000000000002</v>
      </c>
      <c r="J125" s="61">
        <v>41.752800000000001</v>
      </c>
      <c r="K125" s="189">
        <v>0.249</v>
      </c>
      <c r="L125" s="189">
        <v>8.5420000000000024E-2</v>
      </c>
      <c r="M125" s="189">
        <v>2.53E-2</v>
      </c>
      <c r="N125" s="187">
        <f t="shared" si="25"/>
        <v>100.81633100000001</v>
      </c>
      <c r="O125" s="187">
        <v>78.958141857069691</v>
      </c>
      <c r="P125" s="61">
        <f t="shared" si="26"/>
        <v>2.1463696846977149</v>
      </c>
      <c r="Q125" s="61">
        <f t="shared" si="27"/>
        <v>0.20458508171907036</v>
      </c>
      <c r="R125" s="61">
        <f t="shared" si="28"/>
        <v>1.3095958135009333</v>
      </c>
      <c r="S125" s="61">
        <f t="shared" si="29"/>
        <v>0.38898784512655454</v>
      </c>
      <c r="T125" s="83">
        <f t="shared" si="30"/>
        <v>3.3762845849802381</v>
      </c>
      <c r="U125" s="65"/>
    </row>
    <row r="126" spans="1:21" s="90" customFormat="1" ht="14.25" x14ac:dyDescent="0.2">
      <c r="A126" s="208" t="s">
        <v>246</v>
      </c>
      <c r="B126" s="80">
        <v>1</v>
      </c>
      <c r="C126" s="98" t="s">
        <v>205</v>
      </c>
      <c r="D126" s="61">
        <v>39.845800000000004</v>
      </c>
      <c r="E126" s="189">
        <v>2.7000000000000001E-3</v>
      </c>
      <c r="F126" s="189">
        <v>1.6432000000000002E-2</v>
      </c>
      <c r="G126" s="189">
        <v>3.7460000000000007E-2</v>
      </c>
      <c r="H126" s="61">
        <v>15.664000000000001</v>
      </c>
      <c r="I126" s="61">
        <v>0.28070000000000001</v>
      </c>
      <c r="J126" s="61">
        <v>44.584600000000002</v>
      </c>
      <c r="K126" s="189">
        <v>0.1653</v>
      </c>
      <c r="L126" s="189">
        <v>0.24653999999999998</v>
      </c>
      <c r="M126" s="189">
        <v>2.3099999999999999E-2</v>
      </c>
      <c r="N126" s="187">
        <f t="shared" si="25"/>
        <v>100.86663200000001</v>
      </c>
      <c r="O126" s="187">
        <v>82.892274962941485</v>
      </c>
      <c r="P126" s="61">
        <f t="shared" si="26"/>
        <v>1.7920071501532173</v>
      </c>
      <c r="Q126" s="61">
        <f t="shared" si="27"/>
        <v>0.55297120530407351</v>
      </c>
      <c r="R126" s="61">
        <f t="shared" si="28"/>
        <v>1.0552860061287028</v>
      </c>
      <c r="S126" s="61">
        <f t="shared" si="29"/>
        <v>0.86617409598830086</v>
      </c>
      <c r="T126" s="83">
        <f t="shared" si="30"/>
        <v>10.672727272727272</v>
      </c>
      <c r="U126" s="65"/>
    </row>
    <row r="127" spans="1:21" s="90" customFormat="1" ht="14.25" x14ac:dyDescent="0.2">
      <c r="A127" s="209"/>
      <c r="B127" s="81">
        <v>1</v>
      </c>
      <c r="C127" s="102" t="s">
        <v>207</v>
      </c>
      <c r="D127" s="61">
        <v>39.399700000000003</v>
      </c>
      <c r="E127" s="189">
        <v>1.17E-2</v>
      </c>
      <c r="F127" s="189">
        <v>0.193133</v>
      </c>
      <c r="G127" s="189">
        <v>0.20233999999999999</v>
      </c>
      <c r="H127" s="61">
        <v>17.704500000000003</v>
      </c>
      <c r="I127" s="61">
        <v>0.36659999999999998</v>
      </c>
      <c r="J127" s="61">
        <v>42.796399999999998</v>
      </c>
      <c r="K127" s="189">
        <v>0.19189999999999999</v>
      </c>
      <c r="L127" s="189">
        <v>0.19266</v>
      </c>
      <c r="M127" s="189">
        <v>2.4199999999999999E-2</v>
      </c>
      <c r="N127" s="187">
        <f t="shared" si="25"/>
        <v>101.083133</v>
      </c>
      <c r="O127" s="187">
        <v>80.471695712503916</v>
      </c>
      <c r="P127" s="61">
        <f t="shared" si="26"/>
        <v>2.0706600016944838</v>
      </c>
      <c r="Q127" s="61">
        <f t="shared" si="27"/>
        <v>0.45017805235954422</v>
      </c>
      <c r="R127" s="61">
        <f t="shared" si="28"/>
        <v>1.0839052218362559</v>
      </c>
      <c r="S127" s="61">
        <f t="shared" si="29"/>
        <v>0.79701773279995514</v>
      </c>
      <c r="T127" s="83">
        <f t="shared" si="30"/>
        <v>7.9611570247933887</v>
      </c>
      <c r="U127" s="65"/>
    </row>
    <row r="128" spans="1:21" s="90" customFormat="1" ht="14.25" x14ac:dyDescent="0.2">
      <c r="A128" s="210"/>
      <c r="B128" s="84">
        <v>1</v>
      </c>
      <c r="C128" s="99" t="s">
        <v>206</v>
      </c>
      <c r="D128" s="61">
        <v>39.013599999999997</v>
      </c>
      <c r="E128" s="189">
        <v>1.01E-2</v>
      </c>
      <c r="F128" s="189">
        <v>1.6333999999999998E-2</v>
      </c>
      <c r="G128" s="189">
        <v>2.6419999999999999E-2</v>
      </c>
      <c r="H128" s="61">
        <v>19.924999999999997</v>
      </c>
      <c r="I128" s="61">
        <v>0.47139999999999999</v>
      </c>
      <c r="J128" s="61">
        <v>40.958199999999998</v>
      </c>
      <c r="K128" s="189">
        <v>0.2419</v>
      </c>
      <c r="L128" s="189">
        <v>8.9280000000000026E-2</v>
      </c>
      <c r="M128" s="189">
        <v>2.4E-2</v>
      </c>
      <c r="N128" s="187">
        <f t="shared" si="25"/>
        <v>100.776234</v>
      </c>
      <c r="O128" s="187">
        <v>77.823616111055557</v>
      </c>
      <c r="P128" s="61">
        <f t="shared" si="26"/>
        <v>2.3658720200752827</v>
      </c>
      <c r="Q128" s="61">
        <f t="shared" si="27"/>
        <v>0.21797832912579174</v>
      </c>
      <c r="R128" s="61">
        <f t="shared" si="28"/>
        <v>1.2140526976160604</v>
      </c>
      <c r="S128" s="61">
        <f t="shared" si="29"/>
        <v>0.43432182078314002</v>
      </c>
      <c r="T128" s="83">
        <f t="shared" si="30"/>
        <v>3.7200000000000011</v>
      </c>
      <c r="U128" s="65"/>
    </row>
    <row r="129" spans="1:21" s="90" customFormat="1" ht="14.25" x14ac:dyDescent="0.2">
      <c r="A129" s="208" t="s">
        <v>239</v>
      </c>
      <c r="B129" s="80">
        <v>1</v>
      </c>
      <c r="C129" s="98" t="s">
        <v>205</v>
      </c>
      <c r="D129" s="61">
        <v>39.822200000000002</v>
      </c>
      <c r="E129" s="189">
        <v>1.6999999999999999E-3</v>
      </c>
      <c r="F129" s="189">
        <v>2.0808E-2</v>
      </c>
      <c r="G129" s="189">
        <v>2.214E-2</v>
      </c>
      <c r="H129" s="61">
        <v>14.942</v>
      </c>
      <c r="I129" s="61">
        <v>0.26119999999999999</v>
      </c>
      <c r="J129" s="61">
        <v>44.811400000000006</v>
      </c>
      <c r="K129" s="189">
        <v>0.13600000000000001</v>
      </c>
      <c r="L129" s="189">
        <v>0.12396000000000001</v>
      </c>
      <c r="M129" s="189">
        <v>2.7E-2</v>
      </c>
      <c r="N129" s="187">
        <f t="shared" si="25"/>
        <v>100.168408</v>
      </c>
      <c r="O129" s="187">
        <v>83.744714536035545</v>
      </c>
      <c r="P129" s="61">
        <f t="shared" si="26"/>
        <v>1.7480926248159547</v>
      </c>
      <c r="Q129" s="61">
        <f t="shared" si="27"/>
        <v>0.27662603712448169</v>
      </c>
      <c r="R129" s="61">
        <f t="shared" si="28"/>
        <v>0.91018605273725084</v>
      </c>
      <c r="S129" s="61">
        <f t="shared" si="29"/>
        <v>0.41333462467140059</v>
      </c>
      <c r="T129" s="83">
        <f t="shared" si="30"/>
        <v>4.591111111111112</v>
      </c>
      <c r="U129" s="65"/>
    </row>
    <row r="130" spans="1:21" s="90" customFormat="1" ht="14.25" x14ac:dyDescent="0.2">
      <c r="A130" s="210"/>
      <c r="B130" s="84">
        <v>1</v>
      </c>
      <c r="C130" s="99" t="s">
        <v>206</v>
      </c>
      <c r="D130" s="61">
        <v>39.6083</v>
      </c>
      <c r="E130" s="189">
        <v>4.4999999999999997E-3</v>
      </c>
      <c r="F130" s="189">
        <v>2.6407E-2</v>
      </c>
      <c r="G130" s="189">
        <v>2.2860000000000002E-2</v>
      </c>
      <c r="H130" s="61">
        <v>16.151500000000002</v>
      </c>
      <c r="I130" s="61">
        <v>0.28970000000000001</v>
      </c>
      <c r="J130" s="61">
        <v>43.739600000000003</v>
      </c>
      <c r="K130" s="189">
        <v>0.20680000000000001</v>
      </c>
      <c r="L130" s="189">
        <v>9.143999999999998E-2</v>
      </c>
      <c r="M130" s="189">
        <v>2.4500000000000001E-2</v>
      </c>
      <c r="N130" s="187">
        <f t="shared" si="25"/>
        <v>100.16560700000002</v>
      </c>
      <c r="O130" s="187">
        <v>82.269854059820588</v>
      </c>
      <c r="P130" s="61">
        <f t="shared" si="26"/>
        <v>1.7936414574497723</v>
      </c>
      <c r="Q130" s="61">
        <f t="shared" si="27"/>
        <v>0.20905540974311604</v>
      </c>
      <c r="R130" s="61">
        <f t="shared" si="28"/>
        <v>1.2803764356251739</v>
      </c>
      <c r="S130" s="61">
        <f t="shared" si="29"/>
        <v>0.33765584504659385</v>
      </c>
      <c r="T130" s="83">
        <f t="shared" si="30"/>
        <v>3.7322448979591827</v>
      </c>
      <c r="U130" s="65"/>
    </row>
    <row r="131" spans="1:21" s="90" customFormat="1" ht="14.25" x14ac:dyDescent="0.2">
      <c r="A131" s="208" t="s">
        <v>240</v>
      </c>
      <c r="B131" s="80">
        <v>1</v>
      </c>
      <c r="C131" s="98" t="s">
        <v>205</v>
      </c>
      <c r="D131" s="61">
        <v>39.610000000000007</v>
      </c>
      <c r="E131" s="189">
        <v>1.1000000000000001E-3</v>
      </c>
      <c r="F131" s="189">
        <v>1.941E-2</v>
      </c>
      <c r="G131" s="189">
        <v>2.2100000000000002E-2</v>
      </c>
      <c r="H131" s="61">
        <v>16.703000000000003</v>
      </c>
      <c r="I131" s="61">
        <v>0.31640000000000001</v>
      </c>
      <c r="J131" s="61">
        <v>43.675000000000004</v>
      </c>
      <c r="K131" s="189">
        <v>0.15629999999999999</v>
      </c>
      <c r="L131" s="189">
        <v>0.11499999999999999</v>
      </c>
      <c r="M131" s="189">
        <v>2.5600000000000001E-2</v>
      </c>
      <c r="N131" s="187">
        <f t="shared" si="25"/>
        <v>100.64391000000001</v>
      </c>
      <c r="O131" s="187">
        <v>81.784593605863506</v>
      </c>
      <c r="P131" s="61">
        <f t="shared" si="26"/>
        <v>1.8942704903310779</v>
      </c>
      <c r="Q131" s="61">
        <f t="shared" si="27"/>
        <v>0.26330852890669715</v>
      </c>
      <c r="R131" s="61">
        <f t="shared" si="28"/>
        <v>0.93576004310602867</v>
      </c>
      <c r="S131" s="61">
        <f t="shared" si="29"/>
        <v>0.43980423583285638</v>
      </c>
      <c r="T131" s="83">
        <f t="shared" si="30"/>
        <v>4.4921874999999991</v>
      </c>
      <c r="U131" s="65"/>
    </row>
    <row r="132" spans="1:21" s="90" customFormat="1" ht="14.25" x14ac:dyDescent="0.2">
      <c r="A132" s="210"/>
      <c r="B132" s="84">
        <v>1</v>
      </c>
      <c r="C132" s="99" t="s">
        <v>206</v>
      </c>
      <c r="D132" s="61">
        <v>39.283900000000003</v>
      </c>
      <c r="E132" s="189">
        <v>7.3000000000000001E-3</v>
      </c>
      <c r="F132" s="189">
        <v>3.6109999999999996E-3</v>
      </c>
      <c r="G132" s="189">
        <v>2.2080000000000002E-2</v>
      </c>
      <c r="H132" s="61">
        <v>18.813500000000001</v>
      </c>
      <c r="I132" s="61">
        <v>0.3866</v>
      </c>
      <c r="J132" s="61">
        <v>41.796799999999998</v>
      </c>
      <c r="K132" s="189">
        <v>0.2142</v>
      </c>
      <c r="L132" s="189">
        <v>5.9520000000000003E-2</v>
      </c>
      <c r="M132" s="189">
        <v>2.7199999999999998E-2</v>
      </c>
      <c r="N132" s="187">
        <f t="shared" si="25"/>
        <v>100.61471100000001</v>
      </c>
      <c r="O132" s="187">
        <v>79.220303382087167</v>
      </c>
      <c r="P132" s="61">
        <f t="shared" si="26"/>
        <v>2.0549073803385864</v>
      </c>
      <c r="Q132" s="61">
        <f t="shared" si="27"/>
        <v>0.14240324618152586</v>
      </c>
      <c r="R132" s="61">
        <f t="shared" si="28"/>
        <v>1.1385441305445558</v>
      </c>
      <c r="S132" s="61">
        <f t="shared" si="29"/>
        <v>0.26791034720361373</v>
      </c>
      <c r="T132" s="83">
        <f t="shared" si="30"/>
        <v>2.1882352941176473</v>
      </c>
      <c r="U132" s="65"/>
    </row>
    <row r="133" spans="1:21" s="90" customFormat="1" ht="14.25" x14ac:dyDescent="0.2">
      <c r="A133" s="85" t="s">
        <v>308</v>
      </c>
      <c r="B133" s="86">
        <v>1</v>
      </c>
      <c r="C133" s="122"/>
      <c r="D133" s="61">
        <v>40.127800000000001</v>
      </c>
      <c r="E133" s="189">
        <v>0</v>
      </c>
      <c r="F133" s="189">
        <v>2.8811999999999997E-2</v>
      </c>
      <c r="G133" s="189">
        <v>2.2060000000000003E-2</v>
      </c>
      <c r="H133" s="61">
        <v>13.434000000000001</v>
      </c>
      <c r="I133" s="61">
        <v>0.2215</v>
      </c>
      <c r="J133" s="61">
        <v>46.1586</v>
      </c>
      <c r="K133" s="189">
        <v>0.13700000000000001</v>
      </c>
      <c r="L133" s="189">
        <v>0.14464000000000002</v>
      </c>
      <c r="M133" s="189">
        <v>2.4400000000000002E-2</v>
      </c>
      <c r="N133" s="187">
        <f t="shared" si="25"/>
        <v>100.298812</v>
      </c>
      <c r="O133" s="187">
        <v>85.479207480657237</v>
      </c>
      <c r="P133" s="61">
        <f t="shared" si="26"/>
        <v>1.6488015483102574</v>
      </c>
      <c r="Q133" s="61">
        <f t="shared" si="27"/>
        <v>0.3133543911643768</v>
      </c>
      <c r="R133" s="61">
        <f t="shared" si="28"/>
        <v>1.0198005061783535</v>
      </c>
      <c r="S133" s="61">
        <f t="shared" si="29"/>
        <v>0.42096028909022376</v>
      </c>
      <c r="T133" s="83">
        <f t="shared" si="30"/>
        <v>5.9278688524590164</v>
      </c>
      <c r="U133" s="65"/>
    </row>
    <row r="134" spans="1:21" s="90" customFormat="1" ht="14.25" x14ac:dyDescent="0.2">
      <c r="A134" s="121" t="s">
        <v>309</v>
      </c>
      <c r="B134" s="84">
        <v>1</v>
      </c>
      <c r="C134" s="99"/>
      <c r="D134" s="61">
        <v>39.731700000000004</v>
      </c>
      <c r="E134" s="189">
        <v>7.1999999999999998E-3</v>
      </c>
      <c r="F134" s="189">
        <v>1.3212999999999999E-2</v>
      </c>
      <c r="G134" s="189">
        <v>2.2040000000000004E-2</v>
      </c>
      <c r="H134" s="61">
        <v>15.234500000000002</v>
      </c>
      <c r="I134" s="61">
        <v>0.25440000000000002</v>
      </c>
      <c r="J134" s="61">
        <v>44.520400000000002</v>
      </c>
      <c r="K134" s="189">
        <v>0.1346</v>
      </c>
      <c r="L134" s="189">
        <v>0.11795999999999998</v>
      </c>
      <c r="M134" s="189">
        <v>2.6599999999999999E-2</v>
      </c>
      <c r="N134" s="187">
        <f t="shared" si="25"/>
        <v>100.06261300000001</v>
      </c>
      <c r="O134" s="187">
        <v>83.411275241587489</v>
      </c>
      <c r="P134" s="61">
        <f t="shared" si="26"/>
        <v>1.6698939906134103</v>
      </c>
      <c r="Q134" s="61">
        <f t="shared" si="27"/>
        <v>0.26495718816542524</v>
      </c>
      <c r="R134" s="61">
        <f t="shared" si="28"/>
        <v>0.88352095572549127</v>
      </c>
      <c r="S134" s="61">
        <f t="shared" si="29"/>
        <v>0.40364902831061722</v>
      </c>
      <c r="T134" s="83">
        <f t="shared" si="30"/>
        <v>4.4345864661654133</v>
      </c>
      <c r="U134" s="65"/>
    </row>
    <row r="135" spans="1:21" s="90" customFormat="1" ht="14.25" x14ac:dyDescent="0.2">
      <c r="A135" s="208" t="s">
        <v>213</v>
      </c>
      <c r="B135" s="80">
        <v>1</v>
      </c>
      <c r="C135" s="98" t="s">
        <v>205</v>
      </c>
      <c r="D135" s="61">
        <v>39.625099999999996</v>
      </c>
      <c r="E135" s="189">
        <v>5.5999999999999999E-3</v>
      </c>
      <c r="F135" s="189">
        <v>1.2200000000000001E-2</v>
      </c>
      <c r="G135" s="189">
        <v>1.67E-2</v>
      </c>
      <c r="H135" s="61">
        <v>15.147600000000001</v>
      </c>
      <c r="I135" s="61">
        <v>0.23200000000000001</v>
      </c>
      <c r="J135" s="61">
        <v>44.30830000000001</v>
      </c>
      <c r="K135" s="189">
        <v>0.13619999999999999</v>
      </c>
      <c r="L135" s="189">
        <v>0.14785000000000001</v>
      </c>
      <c r="M135" s="189">
        <v>2.4E-2</v>
      </c>
      <c r="N135" s="187">
        <f t="shared" si="25"/>
        <v>99.655550000000005</v>
      </c>
      <c r="O135" s="187">
        <v>83.414468067784583</v>
      </c>
      <c r="P135" s="61">
        <f t="shared" si="26"/>
        <v>1.5315957643455069</v>
      </c>
      <c r="Q135" s="61">
        <f t="shared" si="27"/>
        <v>0.33368465953331533</v>
      </c>
      <c r="R135" s="61">
        <f t="shared" si="28"/>
        <v>0.89915234096490526</v>
      </c>
      <c r="S135" s="61">
        <f t="shared" si="29"/>
        <v>0.50545217487468475</v>
      </c>
      <c r="T135" s="83">
        <f t="shared" si="30"/>
        <v>6.1604166666666673</v>
      </c>
      <c r="U135" s="65"/>
    </row>
    <row r="136" spans="1:21" s="90" customFormat="1" ht="14.25" x14ac:dyDescent="0.2">
      <c r="A136" s="209"/>
      <c r="B136" s="81">
        <v>1</v>
      </c>
      <c r="C136" s="102" t="s">
        <v>207</v>
      </c>
      <c r="D136" s="61">
        <v>39.523800000000008</v>
      </c>
      <c r="E136" s="189">
        <v>8.6E-3</v>
      </c>
      <c r="F136" s="189">
        <v>1.18E-2</v>
      </c>
      <c r="G136" s="189">
        <v>1.9599999999999999E-2</v>
      </c>
      <c r="H136" s="61">
        <v>15.298500000000001</v>
      </c>
      <c r="I136" s="61">
        <v>0.2349</v>
      </c>
      <c r="J136" s="61">
        <v>44.202800000000003</v>
      </c>
      <c r="K136" s="189">
        <v>0.13619999999999999</v>
      </c>
      <c r="L136" s="189">
        <v>0.14083999999999999</v>
      </c>
      <c r="M136" s="189">
        <v>2.4400000000000002E-2</v>
      </c>
      <c r="N136" s="187">
        <f t="shared" si="25"/>
        <v>99.601440000000011</v>
      </c>
      <c r="O136" s="187">
        <v>83.251831022537729</v>
      </c>
      <c r="P136" s="61">
        <f t="shared" si="26"/>
        <v>1.5354446514364151</v>
      </c>
      <c r="Q136" s="61">
        <f t="shared" si="27"/>
        <v>0.3186223497154026</v>
      </c>
      <c r="R136" s="61">
        <f t="shared" si="28"/>
        <v>0.89028336111383455</v>
      </c>
      <c r="S136" s="61">
        <f t="shared" si="29"/>
        <v>0.48744440171210868</v>
      </c>
      <c r="T136" s="83">
        <f t="shared" si="30"/>
        <v>5.7721311475409829</v>
      </c>
      <c r="U136" s="65"/>
    </row>
    <row r="137" spans="1:21" s="90" customFormat="1" ht="14.25" x14ac:dyDescent="0.2">
      <c r="A137" s="210"/>
      <c r="B137" s="84">
        <v>1</v>
      </c>
      <c r="C137" s="99" t="s">
        <v>206</v>
      </c>
      <c r="D137" s="61">
        <v>38.990100000000005</v>
      </c>
      <c r="E137" s="189">
        <v>8.6999999999999994E-3</v>
      </c>
      <c r="F137" s="189">
        <v>1.2800000000000001E-2</v>
      </c>
      <c r="G137" s="189">
        <v>1.5100000000000001E-2</v>
      </c>
      <c r="H137" s="61">
        <v>18.167200000000001</v>
      </c>
      <c r="I137" s="61">
        <v>0.32429999999999998</v>
      </c>
      <c r="J137" s="61">
        <v>41.755000000000003</v>
      </c>
      <c r="K137" s="189">
        <v>0.15310000000000001</v>
      </c>
      <c r="L137" s="189">
        <v>0.12602999999999998</v>
      </c>
      <c r="M137" s="189">
        <v>2.3199999999999998E-2</v>
      </c>
      <c r="N137" s="187">
        <f t="shared" si="25"/>
        <v>99.575530000000001</v>
      </c>
      <c r="O137" s="187">
        <v>79.81872798431823</v>
      </c>
      <c r="P137" s="61">
        <f t="shared" si="26"/>
        <v>1.7850852085076401</v>
      </c>
      <c r="Q137" s="61">
        <f t="shared" si="27"/>
        <v>0.30183211591426168</v>
      </c>
      <c r="R137" s="61">
        <f t="shared" si="28"/>
        <v>0.84272755295257396</v>
      </c>
      <c r="S137" s="61">
        <f t="shared" si="29"/>
        <v>0.54834444162375751</v>
      </c>
      <c r="T137" s="83">
        <f t="shared" si="30"/>
        <v>5.4323275862068963</v>
      </c>
      <c r="U137" s="65"/>
    </row>
    <row r="138" spans="1:21" s="90" customFormat="1" ht="14.25" x14ac:dyDescent="0.2">
      <c r="A138" s="208" t="s">
        <v>293</v>
      </c>
      <c r="B138" s="80">
        <v>1</v>
      </c>
      <c r="C138" s="98" t="s">
        <v>205</v>
      </c>
      <c r="D138" s="61">
        <v>40.378900000000002</v>
      </c>
      <c r="E138" s="189">
        <v>9.4000000000000004E-3</v>
      </c>
      <c r="F138" s="189">
        <v>2.9100000000000001E-2</v>
      </c>
      <c r="G138" s="189">
        <v>2.1499999999999998E-2</v>
      </c>
      <c r="H138" s="61">
        <v>11.96</v>
      </c>
      <c r="I138" s="61">
        <v>0.1915</v>
      </c>
      <c r="J138" s="61">
        <v>47.231200000000008</v>
      </c>
      <c r="K138" s="189">
        <v>0.15310000000000001</v>
      </c>
      <c r="L138" s="189">
        <v>0.16251999999999997</v>
      </c>
      <c r="M138" s="189">
        <v>2.3400000000000001E-2</v>
      </c>
      <c r="N138" s="187">
        <f t="shared" si="25"/>
        <v>100.16062000000001</v>
      </c>
      <c r="O138" s="187">
        <v>87.063067458581926</v>
      </c>
      <c r="P138" s="61">
        <f t="shared" si="26"/>
        <v>1.6011705685618727</v>
      </c>
      <c r="Q138" s="61">
        <f t="shared" si="27"/>
        <v>0.34409458154779027</v>
      </c>
      <c r="R138" s="61">
        <f t="shared" si="28"/>
        <v>1.2801003344481607</v>
      </c>
      <c r="S138" s="61">
        <f t="shared" si="29"/>
        <v>0.41153711953115718</v>
      </c>
      <c r="T138" s="83">
        <f t="shared" si="30"/>
        <v>6.9452991452991437</v>
      </c>
      <c r="U138" s="65"/>
    </row>
    <row r="139" spans="1:21" s="90" customFormat="1" ht="14.25" x14ac:dyDescent="0.2">
      <c r="A139" s="209"/>
      <c r="B139" s="81">
        <v>1</v>
      </c>
      <c r="C139" s="102" t="s">
        <v>207</v>
      </c>
      <c r="D139" s="61">
        <v>39.983400000000003</v>
      </c>
      <c r="E139" s="189">
        <v>6.8999999999999999E-3</v>
      </c>
      <c r="F139" s="189">
        <v>2.47E-2</v>
      </c>
      <c r="G139" s="189">
        <v>1.9699999999999999E-2</v>
      </c>
      <c r="H139" s="61">
        <v>13.787500000000001</v>
      </c>
      <c r="I139" s="61">
        <v>0.22140000000000001</v>
      </c>
      <c r="J139" s="61">
        <v>45.662700000000001</v>
      </c>
      <c r="K139" s="189">
        <v>0.14349999999999999</v>
      </c>
      <c r="L139" s="189">
        <v>0.17630999999999997</v>
      </c>
      <c r="M139" s="189">
        <v>2.0299999999999999E-2</v>
      </c>
      <c r="N139" s="187">
        <f t="shared" si="25"/>
        <v>100.04641000000002</v>
      </c>
      <c r="O139" s="187">
        <v>84.995005352489642</v>
      </c>
      <c r="P139" s="61">
        <f t="shared" si="26"/>
        <v>1.6058023572076154</v>
      </c>
      <c r="Q139" s="61">
        <f t="shared" si="27"/>
        <v>0.38611383032540775</v>
      </c>
      <c r="R139" s="61">
        <f t="shared" si="28"/>
        <v>1.0407978241160469</v>
      </c>
      <c r="S139" s="61">
        <f t="shared" si="29"/>
        <v>0.53235444356115602</v>
      </c>
      <c r="T139" s="83">
        <f t="shared" si="30"/>
        <v>8.6852216748768463</v>
      </c>
      <c r="U139" s="65"/>
    </row>
    <row r="140" spans="1:21" s="90" customFormat="1" ht="14.25" x14ac:dyDescent="0.2">
      <c r="A140" s="210"/>
      <c r="B140" s="84">
        <v>1</v>
      </c>
      <c r="C140" s="99" t="s">
        <v>206</v>
      </c>
      <c r="D140" s="61">
        <v>38.470100000000002</v>
      </c>
      <c r="E140" s="189">
        <v>1.5900000000000001E-2</v>
      </c>
      <c r="F140" s="189">
        <v>5.5999999999999999E-3</v>
      </c>
      <c r="G140" s="189">
        <v>2.5399999999999999E-2</v>
      </c>
      <c r="H140" s="61">
        <v>21.9651</v>
      </c>
      <c r="I140" s="61">
        <v>0.44690000000000002</v>
      </c>
      <c r="J140" s="61">
        <v>38.689</v>
      </c>
      <c r="K140" s="189">
        <v>0.22900000000000001</v>
      </c>
      <c r="L140" s="189">
        <v>6.5499999999999947E-2</v>
      </c>
      <c r="M140" s="189">
        <v>2.5000000000000001E-2</v>
      </c>
      <c r="N140" s="187">
        <f t="shared" si="25"/>
        <v>99.9375</v>
      </c>
      <c r="O140" s="187">
        <v>75.169324947984265</v>
      </c>
      <c r="P140" s="61">
        <f t="shared" si="26"/>
        <v>2.0345912379183342</v>
      </c>
      <c r="Q140" s="61">
        <f t="shared" si="27"/>
        <v>0.16929876709142119</v>
      </c>
      <c r="R140" s="61">
        <f t="shared" si="28"/>
        <v>1.0425629749010932</v>
      </c>
      <c r="S140" s="61">
        <f t="shared" si="29"/>
        <v>0.37186643490397758</v>
      </c>
      <c r="T140" s="83">
        <f t="shared" si="30"/>
        <v>2.6199999999999979</v>
      </c>
      <c r="U140" s="65"/>
    </row>
    <row r="141" spans="1:21" s="90" customFormat="1" ht="14.25" x14ac:dyDescent="0.2">
      <c r="A141" s="208" t="s">
        <v>214</v>
      </c>
      <c r="B141" s="80">
        <v>1</v>
      </c>
      <c r="C141" s="98" t="s">
        <v>205</v>
      </c>
      <c r="D141" s="61">
        <v>38.240900000000003</v>
      </c>
      <c r="E141" s="189">
        <v>1.77E-2</v>
      </c>
      <c r="F141" s="189">
        <v>1.1999999999999999E-3</v>
      </c>
      <c r="G141" s="189">
        <v>2.87E-2</v>
      </c>
      <c r="H141" s="61">
        <v>22.007899999999999</v>
      </c>
      <c r="I141" s="61">
        <v>0.45810000000000001</v>
      </c>
      <c r="J141" s="61">
        <v>38.151900000000005</v>
      </c>
      <c r="K141" s="189">
        <v>0.25900000000000001</v>
      </c>
      <c r="L141" s="189">
        <v>5.0949999999999954E-2</v>
      </c>
      <c r="M141" s="189">
        <v>2.3800000000000002E-2</v>
      </c>
      <c r="N141" s="187">
        <f t="shared" si="25"/>
        <v>99.24015</v>
      </c>
      <c r="O141" s="187">
        <v>74.842670902097012</v>
      </c>
      <c r="P141" s="61">
        <f t="shared" si="26"/>
        <v>2.0815252704710581</v>
      </c>
      <c r="Q141" s="61">
        <f t="shared" si="27"/>
        <v>0.13354511832962435</v>
      </c>
      <c r="R141" s="61">
        <f t="shared" si="28"/>
        <v>1.1768501310892907</v>
      </c>
      <c r="S141" s="61">
        <f t="shared" si="29"/>
        <v>0.29390476096865392</v>
      </c>
      <c r="T141" s="83">
        <f t="shared" si="30"/>
        <v>2.1407563025210061</v>
      </c>
      <c r="U141" s="65"/>
    </row>
    <row r="142" spans="1:21" s="90" customFormat="1" ht="14.25" x14ac:dyDescent="0.2">
      <c r="A142" s="209"/>
      <c r="B142" s="81">
        <v>1</v>
      </c>
      <c r="C142" s="102" t="s">
        <v>207</v>
      </c>
      <c r="D142" s="61">
        <v>38.275200000000005</v>
      </c>
      <c r="E142" s="189">
        <v>1.83E-2</v>
      </c>
      <c r="F142" s="189">
        <v>1.5E-3</v>
      </c>
      <c r="G142" s="189">
        <v>2.6700000000000002E-2</v>
      </c>
      <c r="H142" s="61">
        <v>21.970600000000005</v>
      </c>
      <c r="I142" s="61">
        <v>0.45729999999999998</v>
      </c>
      <c r="J142" s="61">
        <v>38.239900000000006</v>
      </c>
      <c r="K142" s="189">
        <v>0.25769999999999998</v>
      </c>
      <c r="L142" s="189">
        <v>5.0939999999999944E-2</v>
      </c>
      <c r="M142" s="189">
        <v>2.41E-2</v>
      </c>
      <c r="N142" s="187">
        <f t="shared" si="25"/>
        <v>99.322240000000022</v>
      </c>
      <c r="O142" s="187">
        <v>74.918781248090994</v>
      </c>
      <c r="P142" s="61">
        <f t="shared" si="26"/>
        <v>2.081417894823081</v>
      </c>
      <c r="Q142" s="61">
        <f t="shared" si="27"/>
        <v>0.13321164542794289</v>
      </c>
      <c r="R142" s="61">
        <f t="shared" si="28"/>
        <v>1.1729310988320754</v>
      </c>
      <c r="S142" s="61">
        <f t="shared" si="29"/>
        <v>0.29267397770391629</v>
      </c>
      <c r="T142" s="83">
        <f t="shared" si="30"/>
        <v>2.1136929460580891</v>
      </c>
      <c r="U142" s="65"/>
    </row>
    <row r="143" spans="1:21" s="90" customFormat="1" ht="14.25" x14ac:dyDescent="0.2">
      <c r="A143" s="210"/>
      <c r="B143" s="84">
        <v>1</v>
      </c>
      <c r="C143" s="99" t="s">
        <v>206</v>
      </c>
      <c r="D143" s="61">
        <v>38.133800000000001</v>
      </c>
      <c r="E143" s="189">
        <v>2.0299999999999999E-2</v>
      </c>
      <c r="F143" s="189">
        <v>0</v>
      </c>
      <c r="G143" s="189">
        <v>2.7799999999999998E-2</v>
      </c>
      <c r="H143" s="61">
        <v>22.218000000000004</v>
      </c>
      <c r="I143" s="61">
        <v>0.46210000000000001</v>
      </c>
      <c r="J143" s="61">
        <v>38.032000000000004</v>
      </c>
      <c r="K143" s="189">
        <v>0.25559999999999999</v>
      </c>
      <c r="L143" s="189">
        <v>4.8429999999999987E-2</v>
      </c>
      <c r="M143" s="189">
        <v>2.3400000000000001E-2</v>
      </c>
      <c r="N143" s="187">
        <f t="shared" si="25"/>
        <v>99.221429999999998</v>
      </c>
      <c r="O143" s="187">
        <v>74.612628726124015</v>
      </c>
      <c r="P143" s="61">
        <f t="shared" si="26"/>
        <v>2.0798451705824106</v>
      </c>
      <c r="Q143" s="61">
        <f t="shared" si="27"/>
        <v>0.12734013462347493</v>
      </c>
      <c r="R143" s="61">
        <f t="shared" si="28"/>
        <v>1.1504185795301105</v>
      </c>
      <c r="S143" s="61">
        <f t="shared" si="29"/>
        <v>0.28292431110643668</v>
      </c>
      <c r="T143" s="83">
        <f t="shared" si="30"/>
        <v>2.069658119658119</v>
      </c>
      <c r="U143" s="65"/>
    </row>
    <row r="144" spans="1:21" s="90" customFormat="1" ht="14.25" x14ac:dyDescent="0.2">
      <c r="A144" s="208" t="s">
        <v>215</v>
      </c>
      <c r="B144" s="80">
        <v>1</v>
      </c>
      <c r="C144" s="98" t="s">
        <v>205</v>
      </c>
      <c r="D144" s="61">
        <v>38.477499999999999</v>
      </c>
      <c r="E144" s="189">
        <v>0.01</v>
      </c>
      <c r="F144" s="189">
        <v>2E-3</v>
      </c>
      <c r="G144" s="189">
        <v>3.7900000000000003E-2</v>
      </c>
      <c r="H144" s="61">
        <v>21.867100000000001</v>
      </c>
      <c r="I144" s="61">
        <v>0.43819999999999998</v>
      </c>
      <c r="J144" s="61">
        <v>38.786100000000005</v>
      </c>
      <c r="K144" s="189">
        <v>0.2535</v>
      </c>
      <c r="L144" s="189">
        <v>5.701999999999998E-2</v>
      </c>
      <c r="M144" s="189">
        <v>2.52E-2</v>
      </c>
      <c r="N144" s="187">
        <f t="shared" si="25"/>
        <v>99.954520000000002</v>
      </c>
      <c r="O144" s="187">
        <v>75.28455510932811</v>
      </c>
      <c r="P144" s="61">
        <f t="shared" si="26"/>
        <v>2.0039237027315009</v>
      </c>
      <c r="Q144" s="61">
        <f t="shared" si="27"/>
        <v>0.14701142935226788</v>
      </c>
      <c r="R144" s="61">
        <f t="shared" si="28"/>
        <v>1.1592758070343119</v>
      </c>
      <c r="S144" s="61">
        <f t="shared" si="29"/>
        <v>0.3214713626788977</v>
      </c>
      <c r="T144" s="83">
        <f t="shared" si="30"/>
        <v>2.2626984126984118</v>
      </c>
      <c r="U144" s="65"/>
    </row>
    <row r="145" spans="1:21" s="90" customFormat="1" ht="14.25" x14ac:dyDescent="0.2">
      <c r="A145" s="210"/>
      <c r="B145" s="84">
        <v>1</v>
      </c>
      <c r="C145" s="99" t="s">
        <v>206</v>
      </c>
      <c r="D145" s="61">
        <v>38.294899999999998</v>
      </c>
      <c r="E145" s="189">
        <v>1.8800000000000001E-2</v>
      </c>
      <c r="F145" s="189">
        <v>2.0000000000000001E-4</v>
      </c>
      <c r="G145" s="189">
        <v>2.81E-2</v>
      </c>
      <c r="H145" s="61">
        <v>22.260600000000004</v>
      </c>
      <c r="I145" s="61">
        <v>0.4506</v>
      </c>
      <c r="J145" s="61">
        <v>38.340600000000002</v>
      </c>
      <c r="K145" s="189">
        <v>0.25769999999999998</v>
      </c>
      <c r="L145" s="189">
        <v>5.3409999999999971E-2</v>
      </c>
      <c r="M145" s="189">
        <v>2.53E-2</v>
      </c>
      <c r="N145" s="187">
        <f t="shared" si="25"/>
        <v>99.73021</v>
      </c>
      <c r="O145" s="187">
        <v>74.733974369359217</v>
      </c>
      <c r="P145" s="61">
        <f t="shared" si="26"/>
        <v>2.0242041993477264</v>
      </c>
      <c r="Q145" s="61">
        <f t="shared" si="27"/>
        <v>0.1393040275843361</v>
      </c>
      <c r="R145" s="61">
        <f t="shared" si="28"/>
        <v>1.1576507371768954</v>
      </c>
      <c r="S145" s="61">
        <f t="shared" si="29"/>
        <v>0.31009912364438724</v>
      </c>
      <c r="T145" s="83">
        <f t="shared" si="30"/>
        <v>2.111067193675888</v>
      </c>
      <c r="U145" s="65"/>
    </row>
    <row r="146" spans="1:21" s="90" customFormat="1" ht="14.25" x14ac:dyDescent="0.2">
      <c r="A146" s="121" t="s">
        <v>294</v>
      </c>
      <c r="B146" s="84">
        <v>1</v>
      </c>
      <c r="C146" s="99"/>
      <c r="D146" s="61">
        <v>38.316700000000004</v>
      </c>
      <c r="E146" s="189">
        <v>9.9000000000000008E-3</v>
      </c>
      <c r="F146" s="189">
        <v>1.6999999999999999E-3</v>
      </c>
      <c r="G146" s="189">
        <v>1.9400000000000001E-2</v>
      </c>
      <c r="H146" s="61">
        <v>22.148299999999999</v>
      </c>
      <c r="I146" s="61">
        <v>0.44230000000000003</v>
      </c>
      <c r="J146" s="61">
        <v>38.567900000000002</v>
      </c>
      <c r="K146" s="189">
        <v>0.22339999999999999</v>
      </c>
      <c r="L146" s="189">
        <v>5.8979999999999998E-2</v>
      </c>
      <c r="M146" s="189">
        <v>2.3699999999999999E-2</v>
      </c>
      <c r="N146" s="187">
        <f t="shared" ref="N146:N165" si="31">SUM(D146:M146)</f>
        <v>99.812280000000015</v>
      </c>
      <c r="O146" s="187">
        <v>74.9754864657274</v>
      </c>
      <c r="P146" s="61">
        <f t="shared" si="26"/>
        <v>1.9969929972052034</v>
      </c>
      <c r="Q146" s="61">
        <f t="shared" si="27"/>
        <v>0.1529251009258995</v>
      </c>
      <c r="R146" s="61">
        <f t="shared" si="28"/>
        <v>1.0086552918282667</v>
      </c>
      <c r="S146" s="61">
        <f t="shared" si="29"/>
        <v>0.33870310128371001</v>
      </c>
      <c r="T146" s="83">
        <f t="shared" si="30"/>
        <v>2.4886075949367088</v>
      </c>
      <c r="U146" s="65"/>
    </row>
    <row r="147" spans="1:21" s="90" customFormat="1" ht="14.25" x14ac:dyDescent="0.2">
      <c r="A147" s="121" t="s">
        <v>280</v>
      </c>
      <c r="B147" s="84">
        <v>1</v>
      </c>
      <c r="C147" s="99"/>
      <c r="D147" s="61">
        <v>38.730100000000007</v>
      </c>
      <c r="E147" s="189">
        <v>8.5000000000000006E-3</v>
      </c>
      <c r="F147" s="189">
        <v>2.7689999999999985E-3</v>
      </c>
      <c r="G147" s="189">
        <v>2.392E-2</v>
      </c>
      <c r="H147" s="61">
        <v>21.8125</v>
      </c>
      <c r="I147" s="61">
        <v>0.43859999999999999</v>
      </c>
      <c r="J147" s="61">
        <v>39.6312</v>
      </c>
      <c r="K147" s="189">
        <v>0.24410000000000001</v>
      </c>
      <c r="L147" s="189">
        <v>4.6980000000000001E-2</v>
      </c>
      <c r="M147" s="189">
        <v>2.7900000000000001E-2</v>
      </c>
      <c r="N147" s="187">
        <f t="shared" si="31"/>
        <v>100.96656900000002</v>
      </c>
      <c r="O147" s="187">
        <v>75.745038468644395</v>
      </c>
      <c r="P147" s="61">
        <f t="shared" ref="P147:P172" si="32">100*I147/H147</f>
        <v>2.0107736389684812</v>
      </c>
      <c r="Q147" s="61">
        <f t="shared" ref="Q147:Q172" si="33">100*L147/J147</f>
        <v>0.1185429661478835</v>
      </c>
      <c r="R147" s="61">
        <f t="shared" ref="R147:R172" si="34">100*K147/H147</f>
        <v>1.1190830945558738</v>
      </c>
      <c r="S147" s="61">
        <f t="shared" ref="S147:S172" si="35">L147*10^4/(J147/H147)/1000</f>
        <v>0.25857184491007085</v>
      </c>
      <c r="T147" s="83">
        <f t="shared" si="30"/>
        <v>1.6838709677419355</v>
      </c>
      <c r="U147" s="65"/>
    </row>
    <row r="148" spans="1:21" s="90" customFormat="1" ht="14.25" x14ac:dyDescent="0.2">
      <c r="A148" s="208" t="s">
        <v>281</v>
      </c>
      <c r="B148" s="80">
        <v>1</v>
      </c>
      <c r="C148" s="98" t="s">
        <v>207</v>
      </c>
      <c r="D148" s="61">
        <v>39.19400000000001</v>
      </c>
      <c r="E148" s="189">
        <v>1E-4</v>
      </c>
      <c r="F148" s="189">
        <v>2.257E-2</v>
      </c>
      <c r="G148" s="189">
        <v>2.0900000000000002E-2</v>
      </c>
      <c r="H148" s="61">
        <v>19.713000000000001</v>
      </c>
      <c r="I148" s="61">
        <v>0.34379999999999999</v>
      </c>
      <c r="J148" s="61">
        <v>41.393000000000001</v>
      </c>
      <c r="K148" s="189">
        <v>0.1772</v>
      </c>
      <c r="L148" s="189">
        <v>0.13940000000000002</v>
      </c>
      <c r="M148" s="189">
        <v>2.76E-2</v>
      </c>
      <c r="N148" s="187">
        <f t="shared" si="31"/>
        <v>101.03157000000002</v>
      </c>
      <c r="O148" s="187">
        <v>78.316677655822247</v>
      </c>
      <c r="P148" s="61">
        <f t="shared" si="32"/>
        <v>1.7440267843555015</v>
      </c>
      <c r="Q148" s="61">
        <f t="shared" si="33"/>
        <v>0.33677191795714256</v>
      </c>
      <c r="R148" s="61">
        <f t="shared" si="34"/>
        <v>0.89889920357124731</v>
      </c>
      <c r="S148" s="61">
        <f t="shared" si="35"/>
        <v>0.66387848186891518</v>
      </c>
      <c r="T148" s="83">
        <f t="shared" si="30"/>
        <v>5.0507246376811601</v>
      </c>
      <c r="U148" s="65"/>
    </row>
    <row r="149" spans="1:21" s="90" customFormat="1" ht="14.25" x14ac:dyDescent="0.2">
      <c r="A149" s="210"/>
      <c r="B149" s="84">
        <v>1</v>
      </c>
      <c r="C149" s="99" t="s">
        <v>206</v>
      </c>
      <c r="D149" s="61">
        <v>39.057900000000004</v>
      </c>
      <c r="E149" s="189">
        <v>8.9999999999999998E-4</v>
      </c>
      <c r="F149" s="189">
        <v>1.3270999999999998E-2</v>
      </c>
      <c r="G149" s="189">
        <v>2.0880000000000003E-2</v>
      </c>
      <c r="H149" s="61">
        <v>20.203500000000002</v>
      </c>
      <c r="I149" s="61">
        <v>0.3533</v>
      </c>
      <c r="J149" s="61">
        <v>40.8748</v>
      </c>
      <c r="K149" s="189">
        <v>0.1736</v>
      </c>
      <c r="L149" s="189">
        <v>9.8219999999999988E-2</v>
      </c>
      <c r="M149" s="189">
        <v>2.81E-2</v>
      </c>
      <c r="N149" s="187">
        <f t="shared" si="31"/>
        <v>100.82447099999999</v>
      </c>
      <c r="O149" s="187">
        <v>77.722034865949638</v>
      </c>
      <c r="P149" s="61">
        <f t="shared" si="32"/>
        <v>1.748706907219046</v>
      </c>
      <c r="Q149" s="61">
        <f t="shared" si="33"/>
        <v>0.24029475373579806</v>
      </c>
      <c r="R149" s="61">
        <f t="shared" si="34"/>
        <v>0.85925705942039732</v>
      </c>
      <c r="S149" s="61">
        <f t="shared" si="35"/>
        <v>0.48547950571011972</v>
      </c>
      <c r="T149" s="83">
        <f t="shared" si="30"/>
        <v>3.4953736654804266</v>
      </c>
      <c r="U149" s="65"/>
    </row>
    <row r="150" spans="1:21" s="90" customFormat="1" ht="14.25" x14ac:dyDescent="0.2">
      <c r="A150" s="208" t="s">
        <v>235</v>
      </c>
      <c r="B150" s="80">
        <v>1</v>
      </c>
      <c r="C150" s="98" t="s">
        <v>205</v>
      </c>
      <c r="D150" s="61">
        <v>39.371300000000005</v>
      </c>
      <c r="E150" s="189">
        <v>4.3E-3</v>
      </c>
      <c r="F150" s="189">
        <v>7.1769999999999994E-3</v>
      </c>
      <c r="G150" s="189">
        <v>2.0760000000000001E-2</v>
      </c>
      <c r="H150" s="61">
        <v>19.4465</v>
      </c>
      <c r="I150" s="61">
        <v>0.36940000000000001</v>
      </c>
      <c r="J150" s="61">
        <v>41.565599999999996</v>
      </c>
      <c r="K150" s="189">
        <v>0.14799999999999999</v>
      </c>
      <c r="L150" s="189">
        <v>0.11423999999999999</v>
      </c>
      <c r="M150" s="189">
        <v>2.53E-2</v>
      </c>
      <c r="N150" s="187">
        <f t="shared" si="31"/>
        <v>101.072577</v>
      </c>
      <c r="O150" s="187">
        <v>78.63873907475994</v>
      </c>
      <c r="P150" s="61">
        <f t="shared" si="32"/>
        <v>1.8995706168205073</v>
      </c>
      <c r="Q150" s="61">
        <f t="shared" si="33"/>
        <v>0.27484265835209887</v>
      </c>
      <c r="R150" s="61">
        <f t="shared" si="34"/>
        <v>0.76106240197464836</v>
      </c>
      <c r="S150" s="61">
        <f t="shared" si="35"/>
        <v>0.53447277556440909</v>
      </c>
      <c r="T150" s="83">
        <f t="shared" si="30"/>
        <v>4.5154150197628455</v>
      </c>
      <c r="U150" s="65"/>
    </row>
    <row r="151" spans="1:21" s="90" customFormat="1" ht="14.25" x14ac:dyDescent="0.2">
      <c r="A151" s="209"/>
      <c r="B151" s="81">
        <v>2</v>
      </c>
      <c r="C151" s="102" t="s">
        <v>207</v>
      </c>
      <c r="D151" s="61">
        <v>39.104600000000005</v>
      </c>
      <c r="E151" s="189">
        <v>6.1999999999999998E-3</v>
      </c>
      <c r="F151" s="189">
        <v>9.3739999999999987E-3</v>
      </c>
      <c r="G151" s="189">
        <v>2.0820000000000002E-2</v>
      </c>
      <c r="H151" s="61">
        <v>20.740000000000002</v>
      </c>
      <c r="I151" s="61">
        <v>0.40290000000000004</v>
      </c>
      <c r="J151" s="61">
        <v>40.610200000000006</v>
      </c>
      <c r="K151" s="189">
        <v>0.1525</v>
      </c>
      <c r="L151" s="189">
        <v>0.10623000000000002</v>
      </c>
      <c r="M151" s="189">
        <v>2.5099999999999997E-2</v>
      </c>
      <c r="N151" s="187">
        <f t="shared" si="31"/>
        <v>101.17792400000002</v>
      </c>
      <c r="O151" s="187">
        <v>77.139977820612742</v>
      </c>
      <c r="P151" s="61">
        <f t="shared" si="32"/>
        <v>1.9426229508196722</v>
      </c>
      <c r="Q151" s="61">
        <f t="shared" si="33"/>
        <v>0.26158452802497895</v>
      </c>
      <c r="R151" s="61">
        <f t="shared" si="34"/>
        <v>0.73529411764705876</v>
      </c>
      <c r="S151" s="61">
        <f t="shared" si="35"/>
        <v>0.54252631112380645</v>
      </c>
      <c r="T151" s="83">
        <f t="shared" si="30"/>
        <v>4.2322709163346621</v>
      </c>
      <c r="U151" s="65"/>
    </row>
    <row r="152" spans="1:21" s="90" customFormat="1" ht="14.25" x14ac:dyDescent="0.2">
      <c r="A152" s="210"/>
      <c r="B152" s="84">
        <v>1</v>
      </c>
      <c r="C152" s="99" t="s">
        <v>206</v>
      </c>
      <c r="D152" s="61">
        <v>38.991000000000007</v>
      </c>
      <c r="E152" s="189">
        <v>4.2749999999999993E-3</v>
      </c>
      <c r="F152" s="189">
        <v>9.8499999999999976E-3</v>
      </c>
      <c r="G152" s="189">
        <v>2.0800000000000006E-2</v>
      </c>
      <c r="H152" s="61">
        <v>21.403000000000002</v>
      </c>
      <c r="I152" s="61">
        <v>0.42049999999999998</v>
      </c>
      <c r="J152" s="61">
        <v>40.021999999999998</v>
      </c>
      <c r="K152" s="189">
        <v>0.18210000000000001</v>
      </c>
      <c r="L152" s="189">
        <v>8.5675000000000001E-2</v>
      </c>
      <c r="M152" s="189">
        <v>2.7E-2</v>
      </c>
      <c r="N152" s="187">
        <f t="shared" si="31"/>
        <v>101.1662</v>
      </c>
      <c r="O152" s="187">
        <v>76.306705839662399</v>
      </c>
      <c r="P152" s="61">
        <f t="shared" si="32"/>
        <v>1.9646778488996866</v>
      </c>
      <c r="Q152" s="61">
        <f t="shared" si="33"/>
        <v>0.21406976163110292</v>
      </c>
      <c r="R152" s="61">
        <f t="shared" si="34"/>
        <v>0.85081530626547675</v>
      </c>
      <c r="S152" s="61">
        <f t="shared" si="35"/>
        <v>0.45817351081904956</v>
      </c>
      <c r="T152" s="83">
        <f t="shared" si="30"/>
        <v>3.1731481481481483</v>
      </c>
      <c r="U152" s="65"/>
    </row>
    <row r="153" spans="1:21" s="90" customFormat="1" ht="14.25" x14ac:dyDescent="0.2">
      <c r="A153" s="85" t="s">
        <v>258</v>
      </c>
      <c r="B153" s="86">
        <v>1</v>
      </c>
      <c r="C153" s="122"/>
      <c r="D153" s="61">
        <v>38.328400000000002</v>
      </c>
      <c r="E153" s="189">
        <v>1.2500000000000001E-2</v>
      </c>
      <c r="F153" s="189">
        <v>1.2999999999999999E-3</v>
      </c>
      <c r="G153" s="189">
        <v>2.1399999999999999E-2</v>
      </c>
      <c r="H153" s="61">
        <v>22.104500000000002</v>
      </c>
      <c r="I153" s="61">
        <v>0.43309999999999998</v>
      </c>
      <c r="J153" s="61">
        <v>38.77470000000001</v>
      </c>
      <c r="K153" s="189">
        <v>0.2329</v>
      </c>
      <c r="L153" s="189">
        <v>5.9239999999999959E-2</v>
      </c>
      <c r="M153" s="189">
        <v>2.5600000000000001E-2</v>
      </c>
      <c r="N153" s="187">
        <f t="shared" si="31"/>
        <v>99.993640000000013</v>
      </c>
      <c r="O153" s="187">
        <v>75.10889817285738</v>
      </c>
      <c r="P153" s="61">
        <f t="shared" si="32"/>
        <v>1.9593295482820237</v>
      </c>
      <c r="Q153" s="61">
        <f t="shared" si="33"/>
        <v>0.15278003440387661</v>
      </c>
      <c r="R153" s="61">
        <f t="shared" si="34"/>
        <v>1.0536316134723698</v>
      </c>
      <c r="S153" s="61">
        <f t="shared" si="35"/>
        <v>0.33771262704804911</v>
      </c>
      <c r="T153" s="83">
        <f t="shared" si="30"/>
        <v>2.3140624999999981</v>
      </c>
      <c r="U153" s="65"/>
    </row>
    <row r="154" spans="1:21" s="90" customFormat="1" ht="14.25" x14ac:dyDescent="0.2">
      <c r="A154" s="121" t="s">
        <v>259</v>
      </c>
      <c r="B154" s="84">
        <v>1</v>
      </c>
      <c r="C154" s="99"/>
      <c r="D154" s="61">
        <v>38.240300000000005</v>
      </c>
      <c r="E154" s="189">
        <v>1.6299999999999999E-2</v>
      </c>
      <c r="F154" s="189">
        <v>5.9999999999999995E-4</v>
      </c>
      <c r="G154" s="189">
        <v>2.9899999999999999E-2</v>
      </c>
      <c r="H154" s="61">
        <v>22.374699999999997</v>
      </c>
      <c r="I154" s="61">
        <v>0.44740000000000002</v>
      </c>
      <c r="J154" s="61">
        <v>38.589300000000001</v>
      </c>
      <c r="K154" s="189">
        <v>0.22889999999999999</v>
      </c>
      <c r="L154" s="189">
        <v>6.2029999999999946E-2</v>
      </c>
      <c r="M154" s="189">
        <v>2.2499999999999999E-2</v>
      </c>
      <c r="N154" s="187">
        <f t="shared" si="31"/>
        <v>100.01192999999998</v>
      </c>
      <c r="O154" s="187">
        <v>74.788903579224268</v>
      </c>
      <c r="P154" s="61">
        <f t="shared" si="32"/>
        <v>1.9995798826352982</v>
      </c>
      <c r="Q154" s="61">
        <f t="shared" si="33"/>
        <v>0.16074404044644486</v>
      </c>
      <c r="R154" s="61">
        <f t="shared" si="34"/>
        <v>1.0230304763862756</v>
      </c>
      <c r="S154" s="61">
        <f t="shared" si="35"/>
        <v>0.35965996817770696</v>
      </c>
      <c r="T154" s="83">
        <f t="shared" si="30"/>
        <v>2.7568888888888865</v>
      </c>
      <c r="U154" s="65"/>
    </row>
    <row r="155" spans="1:21" s="90" customFormat="1" ht="14.25" x14ac:dyDescent="0.2">
      <c r="A155" s="208" t="s">
        <v>260</v>
      </c>
      <c r="B155" s="80">
        <v>1</v>
      </c>
      <c r="C155" s="98" t="s">
        <v>205</v>
      </c>
      <c r="D155" s="61">
        <v>38.613400000000006</v>
      </c>
      <c r="E155" s="189">
        <v>7.4000000000000003E-3</v>
      </c>
      <c r="F155" s="189">
        <v>1.01E-2</v>
      </c>
      <c r="G155" s="189">
        <v>1.7999999999999999E-2</v>
      </c>
      <c r="H155" s="61">
        <v>20.565300000000001</v>
      </c>
      <c r="I155" s="61">
        <v>0.36299999999999999</v>
      </c>
      <c r="J155" s="61">
        <v>40.132600000000011</v>
      </c>
      <c r="K155" s="189">
        <v>0.17050000000000001</v>
      </c>
      <c r="L155" s="189">
        <v>0.12941999999999998</v>
      </c>
      <c r="M155" s="189">
        <v>2.4899999999999999E-2</v>
      </c>
      <c r="N155" s="187">
        <f t="shared" si="31"/>
        <v>100.03462000000002</v>
      </c>
      <c r="O155" s="187">
        <v>77.071422622298101</v>
      </c>
      <c r="P155" s="61">
        <f t="shared" si="32"/>
        <v>1.765109188779157</v>
      </c>
      <c r="Q155" s="61">
        <f t="shared" si="33"/>
        <v>0.32248097556599858</v>
      </c>
      <c r="R155" s="61">
        <f t="shared" si="34"/>
        <v>0.82906643715384654</v>
      </c>
      <c r="S155" s="61">
        <f t="shared" si="35"/>
        <v>0.66319180068074313</v>
      </c>
      <c r="T155" s="83">
        <f t="shared" si="30"/>
        <v>5.1975903614457826</v>
      </c>
      <c r="U155" s="65"/>
    </row>
    <row r="156" spans="1:21" s="90" customFormat="1" ht="14.25" x14ac:dyDescent="0.2">
      <c r="A156" s="210"/>
      <c r="B156" s="84">
        <v>1</v>
      </c>
      <c r="C156" s="99" t="s">
        <v>206</v>
      </c>
      <c r="D156" s="61">
        <v>38.395600000000002</v>
      </c>
      <c r="E156" s="189">
        <v>3.3999999999999998E-3</v>
      </c>
      <c r="F156" s="189">
        <v>5.7000000000000002E-3</v>
      </c>
      <c r="G156" s="189">
        <v>1.6299999999999999E-2</v>
      </c>
      <c r="H156" s="61">
        <v>21.756700000000002</v>
      </c>
      <c r="I156" s="61">
        <v>0.39650000000000002</v>
      </c>
      <c r="J156" s="61">
        <v>39.165900000000008</v>
      </c>
      <c r="K156" s="189">
        <v>0.20250000000000001</v>
      </c>
      <c r="L156" s="189">
        <v>8.7009999999999976E-2</v>
      </c>
      <c r="M156" s="189">
        <v>2.6200000000000001E-2</v>
      </c>
      <c r="N156" s="187">
        <f t="shared" si="31"/>
        <v>100.05581000000002</v>
      </c>
      <c r="O156" s="187">
        <v>75.620070716062287</v>
      </c>
      <c r="P156" s="61">
        <f t="shared" si="32"/>
        <v>1.8224271144061368</v>
      </c>
      <c r="Q156" s="61">
        <f t="shared" si="33"/>
        <v>0.22215754010504024</v>
      </c>
      <c r="R156" s="61">
        <f t="shared" si="34"/>
        <v>0.93074776965256667</v>
      </c>
      <c r="S156" s="61">
        <f t="shared" si="35"/>
        <v>0.48334149528033299</v>
      </c>
      <c r="T156" s="83">
        <f t="shared" si="30"/>
        <v>3.3209923664122125</v>
      </c>
      <c r="U156" s="65"/>
    </row>
    <row r="157" spans="1:21" s="90" customFormat="1" ht="14.25" x14ac:dyDescent="0.2">
      <c r="A157" s="85" t="s">
        <v>261</v>
      </c>
      <c r="B157" s="86">
        <v>1</v>
      </c>
      <c r="C157" s="122"/>
      <c r="D157" s="61">
        <v>38.484400000000001</v>
      </c>
      <c r="E157" s="189">
        <v>6.4999999999999997E-3</v>
      </c>
      <c r="F157" s="189">
        <v>3.0999999999999999E-3</v>
      </c>
      <c r="G157" s="189">
        <v>1.6199999999999999E-2</v>
      </c>
      <c r="H157" s="61">
        <v>21.664200000000001</v>
      </c>
      <c r="I157" s="61">
        <v>0.45860000000000001</v>
      </c>
      <c r="J157" s="61">
        <v>39.144300000000008</v>
      </c>
      <c r="K157" s="189">
        <v>0.2034</v>
      </c>
      <c r="L157" s="189">
        <v>7.077E-2</v>
      </c>
      <c r="M157" s="189">
        <v>2.3400000000000001E-2</v>
      </c>
      <c r="N157" s="187">
        <f t="shared" si="31"/>
        <v>100.07487</v>
      </c>
      <c r="O157" s="187">
        <v>75.646033240450848</v>
      </c>
      <c r="P157" s="61">
        <f t="shared" si="32"/>
        <v>2.1168563805725573</v>
      </c>
      <c r="Q157" s="61">
        <f t="shared" si="33"/>
        <v>0.18079260582000439</v>
      </c>
      <c r="R157" s="61">
        <f t="shared" si="34"/>
        <v>0.93887611820422623</v>
      </c>
      <c r="S157" s="61">
        <f t="shared" si="35"/>
        <v>0.391672717100574</v>
      </c>
      <c r="T157" s="83">
        <f t="shared" si="30"/>
        <v>3.0243589743589743</v>
      </c>
      <c r="U157" s="65"/>
    </row>
    <row r="158" spans="1:21" s="90" customFormat="1" ht="14.25" x14ac:dyDescent="0.2">
      <c r="A158" s="121" t="s">
        <v>227</v>
      </c>
      <c r="B158" s="84">
        <v>2</v>
      </c>
      <c r="C158" s="99"/>
      <c r="D158" s="61">
        <v>38.434550000000002</v>
      </c>
      <c r="E158" s="189">
        <v>6.8999999999999999E-3</v>
      </c>
      <c r="F158" s="189">
        <v>3.8000000000000004E-3</v>
      </c>
      <c r="G158" s="189">
        <v>2.35E-2</v>
      </c>
      <c r="H158" s="61">
        <v>22.103700000000003</v>
      </c>
      <c r="I158" s="61">
        <v>0.40595000000000003</v>
      </c>
      <c r="J158" s="61">
        <v>38.94735</v>
      </c>
      <c r="K158" s="189">
        <v>0.23089999999999999</v>
      </c>
      <c r="L158" s="189">
        <v>8.6904999999999982E-2</v>
      </c>
      <c r="M158" s="189">
        <v>2.63E-2</v>
      </c>
      <c r="N158" s="187">
        <f t="shared" si="31"/>
        <v>100.26985500000001</v>
      </c>
      <c r="O158" s="187">
        <v>75.19533101445333</v>
      </c>
      <c r="P158" s="61">
        <f t="shared" si="32"/>
        <v>1.8365703479507955</v>
      </c>
      <c r="Q158" s="61">
        <f t="shared" si="33"/>
        <v>0.22313456499607801</v>
      </c>
      <c r="R158" s="61">
        <f t="shared" si="34"/>
        <v>1.0446214887100349</v>
      </c>
      <c r="S158" s="61">
        <f t="shared" si="35"/>
        <v>0.49320994843038102</v>
      </c>
      <c r="T158" s="83">
        <f t="shared" si="30"/>
        <v>3.3043726235741437</v>
      </c>
      <c r="U158" s="65"/>
    </row>
    <row r="159" spans="1:21" s="90" customFormat="1" ht="14.25" x14ac:dyDescent="0.2">
      <c r="A159" s="208" t="s">
        <v>262</v>
      </c>
      <c r="B159" s="80">
        <v>1</v>
      </c>
      <c r="C159" s="98" t="s">
        <v>205</v>
      </c>
      <c r="D159" s="61">
        <v>38.560300000000005</v>
      </c>
      <c r="E159" s="189">
        <v>9.7999999999999997E-3</v>
      </c>
      <c r="F159" s="189">
        <v>2.0999999999999999E-3</v>
      </c>
      <c r="G159" s="189">
        <v>2.86E-2</v>
      </c>
      <c r="H159" s="61">
        <v>21.180900000000001</v>
      </c>
      <c r="I159" s="61">
        <v>0.4163</v>
      </c>
      <c r="J159" s="61">
        <v>39.616600000000005</v>
      </c>
      <c r="K159" s="189">
        <v>0.25990000000000002</v>
      </c>
      <c r="L159" s="189">
        <v>6.3039999999999957E-2</v>
      </c>
      <c r="M159" s="189">
        <v>2.5100000000000001E-2</v>
      </c>
      <c r="N159" s="187">
        <f t="shared" si="31"/>
        <v>100.16264000000001</v>
      </c>
      <c r="O159" s="187">
        <v>76.244182544203156</v>
      </c>
      <c r="P159" s="61">
        <f t="shared" si="32"/>
        <v>1.965450004485173</v>
      </c>
      <c r="Q159" s="61">
        <f t="shared" si="33"/>
        <v>0.15912521518757275</v>
      </c>
      <c r="R159" s="61">
        <f t="shared" si="34"/>
        <v>1.2270488978277598</v>
      </c>
      <c r="S159" s="61">
        <f t="shared" si="35"/>
        <v>0.33704152703664597</v>
      </c>
      <c r="T159" s="83">
        <f t="shared" si="30"/>
        <v>2.5115537848605558</v>
      </c>
      <c r="U159" s="65"/>
    </row>
    <row r="160" spans="1:21" s="90" customFormat="1" ht="14.25" x14ac:dyDescent="0.2">
      <c r="A160" s="210"/>
      <c r="B160" s="84">
        <v>1</v>
      </c>
      <c r="C160" s="99" t="s">
        <v>206</v>
      </c>
      <c r="D160" s="61">
        <v>38.427600000000005</v>
      </c>
      <c r="E160" s="189">
        <v>1.24E-2</v>
      </c>
      <c r="F160" s="189">
        <v>3.5000000000000001E-3</v>
      </c>
      <c r="G160" s="189">
        <v>1.8800000000000001E-2</v>
      </c>
      <c r="H160" s="61">
        <v>21.61</v>
      </c>
      <c r="I160" s="61">
        <v>0.42649999999999999</v>
      </c>
      <c r="J160" s="61">
        <v>39.263900000000007</v>
      </c>
      <c r="K160" s="189">
        <v>0.2445</v>
      </c>
      <c r="L160" s="189">
        <v>6.4829999999999957E-2</v>
      </c>
      <c r="M160" s="189">
        <v>2.4400000000000002E-2</v>
      </c>
      <c r="N160" s="187">
        <f t="shared" si="31"/>
        <v>100.09643000000001</v>
      </c>
      <c r="O160" s="187">
        <v>75.73477735151279</v>
      </c>
      <c r="P160" s="61">
        <f t="shared" si="32"/>
        <v>1.973623322535863</v>
      </c>
      <c r="Q160" s="61">
        <f t="shared" si="33"/>
        <v>0.16511350120594223</v>
      </c>
      <c r="R160" s="61">
        <f t="shared" si="34"/>
        <v>1.1314206385932439</v>
      </c>
      <c r="S160" s="61">
        <f t="shared" si="35"/>
        <v>0.35681027610604116</v>
      </c>
      <c r="T160" s="83">
        <f t="shared" si="30"/>
        <v>2.6569672131147524</v>
      </c>
      <c r="U160" s="65"/>
    </row>
    <row r="161" spans="1:21" s="90" customFormat="1" ht="14.25" x14ac:dyDescent="0.2">
      <c r="A161" s="121" t="s">
        <v>263</v>
      </c>
      <c r="B161" s="84">
        <v>1</v>
      </c>
      <c r="C161" s="99"/>
      <c r="D161" s="61">
        <v>38.526200000000003</v>
      </c>
      <c r="E161" s="189">
        <v>5.7999999999999996E-3</v>
      </c>
      <c r="F161" s="189">
        <v>1.61E-2</v>
      </c>
      <c r="G161" s="189">
        <v>1.4800000000000001E-2</v>
      </c>
      <c r="H161" s="61">
        <v>21.374600000000001</v>
      </c>
      <c r="I161" s="61">
        <v>0.42180000000000001</v>
      </c>
      <c r="J161" s="61">
        <v>39.508600000000008</v>
      </c>
      <c r="K161" s="189">
        <v>0.1953</v>
      </c>
      <c r="L161" s="189">
        <v>7.9309999999999992E-2</v>
      </c>
      <c r="M161" s="189">
        <v>2.4899999999999999E-2</v>
      </c>
      <c r="N161" s="187">
        <f t="shared" si="31"/>
        <v>100.16741000000003</v>
      </c>
      <c r="O161" s="187">
        <v>76.085883995344631</v>
      </c>
      <c r="P161" s="61">
        <f t="shared" si="32"/>
        <v>1.9733702618996378</v>
      </c>
      <c r="Q161" s="61">
        <f t="shared" si="33"/>
        <v>0.20074110446839416</v>
      </c>
      <c r="R161" s="61">
        <f t="shared" si="34"/>
        <v>0.91370130903034441</v>
      </c>
      <c r="S161" s="61">
        <f t="shared" si="35"/>
        <v>0.42907608115701379</v>
      </c>
      <c r="T161" s="83">
        <f t="shared" si="30"/>
        <v>3.1851405622489959</v>
      </c>
      <c r="U161" s="65"/>
    </row>
    <row r="162" spans="1:21" s="90" customFormat="1" ht="14.25" x14ac:dyDescent="0.2">
      <c r="A162" s="121" t="s">
        <v>264</v>
      </c>
      <c r="B162" s="84">
        <v>1</v>
      </c>
      <c r="C162" s="99"/>
      <c r="D162" s="61">
        <v>38.345599999999997</v>
      </c>
      <c r="E162" s="189">
        <v>9.1000000000000004E-3</v>
      </c>
      <c r="F162" s="189">
        <v>1.5E-3</v>
      </c>
      <c r="G162" s="189">
        <v>1.89E-2</v>
      </c>
      <c r="H162" s="61">
        <v>22.279499999999999</v>
      </c>
      <c r="I162" s="61">
        <v>0.44540000000000002</v>
      </c>
      <c r="J162" s="61">
        <v>38.532000000000004</v>
      </c>
      <c r="K162" s="189">
        <v>0.2452</v>
      </c>
      <c r="L162" s="189">
        <v>5.549999999999998E-2</v>
      </c>
      <c r="M162" s="189">
        <v>2.3800000000000002E-2</v>
      </c>
      <c r="N162" s="187">
        <f t="shared" si="31"/>
        <v>99.956499999999991</v>
      </c>
      <c r="O162" s="187">
        <v>74.828189475517107</v>
      </c>
      <c r="P162" s="61">
        <f t="shared" si="32"/>
        <v>1.9991471980969053</v>
      </c>
      <c r="Q162" s="61">
        <f t="shared" si="33"/>
        <v>0.14403612581750228</v>
      </c>
      <c r="R162" s="61">
        <f t="shared" si="34"/>
        <v>1.1005632980991495</v>
      </c>
      <c r="S162" s="61">
        <f t="shared" si="35"/>
        <v>0.32090528651510414</v>
      </c>
      <c r="T162" s="83">
        <f t="shared" si="30"/>
        <v>2.3319327731092425</v>
      </c>
      <c r="U162" s="65"/>
    </row>
    <row r="163" spans="1:21" s="90" customFormat="1" ht="14.25" x14ac:dyDescent="0.2">
      <c r="A163" s="121" t="s">
        <v>265</v>
      </c>
      <c r="B163" s="84">
        <v>1</v>
      </c>
      <c r="C163" s="99"/>
      <c r="D163" s="61">
        <v>38.385300000000001</v>
      </c>
      <c r="E163" s="189">
        <v>1.55E-2</v>
      </c>
      <c r="F163" s="189">
        <v>1.1000000000000001E-3</v>
      </c>
      <c r="G163" s="189">
        <v>1.7500000000000002E-2</v>
      </c>
      <c r="H163" s="61">
        <v>23.206400000000002</v>
      </c>
      <c r="I163" s="61">
        <v>0.48159999999999997</v>
      </c>
      <c r="J163" s="61">
        <v>37.857200000000006</v>
      </c>
      <c r="K163" s="189">
        <v>0.25600000000000001</v>
      </c>
      <c r="L163" s="189">
        <v>4.7589999999999973E-2</v>
      </c>
      <c r="M163" s="189">
        <v>2.2200000000000001E-2</v>
      </c>
      <c r="N163" s="187">
        <f t="shared" si="31"/>
        <v>100.29039000000002</v>
      </c>
      <c r="O163" s="187">
        <v>73.704649243059322</v>
      </c>
      <c r="P163" s="61">
        <f t="shared" si="32"/>
        <v>2.0752895752895748</v>
      </c>
      <c r="Q163" s="61">
        <f t="shared" si="33"/>
        <v>0.12570924421246149</v>
      </c>
      <c r="R163" s="61">
        <f t="shared" si="34"/>
        <v>1.1031439602868174</v>
      </c>
      <c r="S163" s="61">
        <f t="shared" si="35"/>
        <v>0.29172590048920666</v>
      </c>
      <c r="T163" s="83">
        <f t="shared" si="30"/>
        <v>2.1436936936936926</v>
      </c>
      <c r="U163" s="65"/>
    </row>
    <row r="164" spans="1:21" s="90" customFormat="1" ht="14.25" x14ac:dyDescent="0.2">
      <c r="A164" s="208" t="s">
        <v>266</v>
      </c>
      <c r="B164" s="80">
        <v>1</v>
      </c>
      <c r="C164" s="98" t="s">
        <v>207</v>
      </c>
      <c r="D164" s="61">
        <v>38.462500000000006</v>
      </c>
      <c r="E164" s="189">
        <v>5.7999999999999996E-3</v>
      </c>
      <c r="F164" s="189">
        <v>2.7000000000000001E-3</v>
      </c>
      <c r="G164" s="189">
        <v>1.9199999999999998E-2</v>
      </c>
      <c r="H164" s="61">
        <v>22.521799999999999</v>
      </c>
      <c r="I164" s="61">
        <v>0.4597</v>
      </c>
      <c r="J164" s="61">
        <v>38.500700000000002</v>
      </c>
      <c r="K164" s="189">
        <v>0.27650000000000002</v>
      </c>
      <c r="L164" s="189">
        <v>7.0179999999999965E-2</v>
      </c>
      <c r="M164" s="189">
        <v>2.5499999999999998E-2</v>
      </c>
      <c r="N164" s="187">
        <f t="shared" si="31"/>
        <v>100.34457999999998</v>
      </c>
      <c r="O164" s="187">
        <v>74.560024288671642</v>
      </c>
      <c r="P164" s="61">
        <f t="shared" si="32"/>
        <v>2.0411334795620242</v>
      </c>
      <c r="Q164" s="61">
        <f t="shared" si="33"/>
        <v>0.18228240006025853</v>
      </c>
      <c r="R164" s="61">
        <f t="shared" si="34"/>
        <v>1.227699384596258</v>
      </c>
      <c r="S164" s="61">
        <f t="shared" si="35"/>
        <v>0.41053277576771302</v>
      </c>
      <c r="T164" s="83">
        <f t="shared" si="30"/>
        <v>2.752156862745097</v>
      </c>
      <c r="U164" s="65"/>
    </row>
    <row r="165" spans="1:21" s="90" customFormat="1" ht="14.25" x14ac:dyDescent="0.2">
      <c r="A165" s="210"/>
      <c r="B165" s="84">
        <v>1</v>
      </c>
      <c r="C165" s="99" t="s">
        <v>206</v>
      </c>
      <c r="D165" s="61">
        <v>38.418500000000002</v>
      </c>
      <c r="E165" s="189">
        <v>1.9300000000000001E-2</v>
      </c>
      <c r="F165" s="189">
        <v>1.4E-3</v>
      </c>
      <c r="G165" s="189">
        <v>2.6800000000000001E-2</v>
      </c>
      <c r="H165" s="61">
        <v>22.5914</v>
      </c>
      <c r="I165" s="61">
        <v>0.45950000000000002</v>
      </c>
      <c r="J165" s="61">
        <v>38.377900000000004</v>
      </c>
      <c r="K165" s="189">
        <v>0.25719999999999998</v>
      </c>
      <c r="L165" s="189">
        <v>4.9769999999999953E-2</v>
      </c>
      <c r="M165" s="189">
        <v>2.63E-2</v>
      </c>
      <c r="N165" s="187">
        <f t="shared" si="31"/>
        <v>100.22807</v>
      </c>
      <c r="O165" s="187">
        <v>74.479063472016037</v>
      </c>
      <c r="P165" s="61">
        <f t="shared" si="32"/>
        <v>2.0339598254202929</v>
      </c>
      <c r="Q165" s="61">
        <f t="shared" si="33"/>
        <v>0.12968401084999426</v>
      </c>
      <c r="R165" s="61">
        <f t="shared" si="34"/>
        <v>1.1384863266552758</v>
      </c>
      <c r="S165" s="61">
        <f t="shared" si="35"/>
        <v>0.29297433627165603</v>
      </c>
      <c r="T165" s="83">
        <f t="shared" si="30"/>
        <v>1.8923954372623557</v>
      </c>
      <c r="U165" s="65"/>
    </row>
    <row r="166" spans="1:21" s="90" customFormat="1" ht="14.25" x14ac:dyDescent="0.2">
      <c r="A166" s="121" t="s">
        <v>175</v>
      </c>
      <c r="B166" s="84">
        <v>1</v>
      </c>
      <c r="C166" s="99"/>
      <c r="D166" s="61">
        <v>38.6342</v>
      </c>
      <c r="E166" s="189">
        <v>4.5999999999999999E-3</v>
      </c>
      <c r="F166" s="189">
        <v>5.8999999999999999E-3</v>
      </c>
      <c r="G166" s="189">
        <v>8.5060000000000031E-3</v>
      </c>
      <c r="H166" s="61">
        <v>19.347799999999999</v>
      </c>
      <c r="I166" s="61">
        <v>0.34839999999999999</v>
      </c>
      <c r="J166" s="61">
        <v>40.491400000000006</v>
      </c>
      <c r="K166" s="189">
        <v>0.16830000000000001</v>
      </c>
      <c r="L166" s="189">
        <v>0.11339399999999999</v>
      </c>
      <c r="M166" s="61" t="s">
        <v>56</v>
      </c>
      <c r="N166" s="187">
        <f t="shared" ref="N166:N172" si="36">SUM(D166:L166)</f>
        <v>99.122500000000002</v>
      </c>
      <c r="O166" s="187">
        <v>78.276004457437992</v>
      </c>
      <c r="P166" s="61">
        <f t="shared" si="32"/>
        <v>1.8007215290627356</v>
      </c>
      <c r="Q166" s="61">
        <f t="shared" si="33"/>
        <v>0.28004465145685253</v>
      </c>
      <c r="R166" s="61">
        <f t="shared" si="34"/>
        <v>0.86986634139281993</v>
      </c>
      <c r="S166" s="61">
        <f t="shared" si="35"/>
        <v>0.54182479074568912</v>
      </c>
      <c r="T166" s="83" t="s">
        <v>56</v>
      </c>
      <c r="U166" s="65"/>
    </row>
    <row r="167" spans="1:21" s="90" customFormat="1" ht="14.25" x14ac:dyDescent="0.2">
      <c r="A167" s="121" t="s">
        <v>176</v>
      </c>
      <c r="B167" s="84">
        <v>1</v>
      </c>
      <c r="C167" s="99"/>
      <c r="D167" s="61">
        <v>38.7547</v>
      </c>
      <c r="E167" s="189">
        <v>4.7000000000000002E-3</v>
      </c>
      <c r="F167" s="189">
        <v>1.5599999999999999E-2</v>
      </c>
      <c r="G167" s="189">
        <v>8.4150000000000041E-3</v>
      </c>
      <c r="H167" s="61">
        <v>18.111800000000002</v>
      </c>
      <c r="I167" s="61">
        <v>0.38229999999999997</v>
      </c>
      <c r="J167" s="61">
        <v>41.643900000000002</v>
      </c>
      <c r="K167" s="189">
        <v>0.1431</v>
      </c>
      <c r="L167" s="189">
        <v>9.3784999999999966E-2</v>
      </c>
      <c r="M167" s="61" t="s">
        <v>56</v>
      </c>
      <c r="N167" s="187">
        <f t="shared" si="36"/>
        <v>99.158299999999997</v>
      </c>
      <c r="O167" s="187">
        <v>79.8105056850344</v>
      </c>
      <c r="P167" s="61">
        <f t="shared" si="32"/>
        <v>2.1107786084210289</v>
      </c>
      <c r="Q167" s="61">
        <f t="shared" si="33"/>
        <v>0.22520705313383224</v>
      </c>
      <c r="R167" s="61">
        <f t="shared" si="34"/>
        <v>0.79009264678276037</v>
      </c>
      <c r="S167" s="61">
        <f t="shared" si="35"/>
        <v>0.4078905104949343</v>
      </c>
      <c r="T167" s="83" t="s">
        <v>56</v>
      </c>
      <c r="U167" s="65"/>
    </row>
    <row r="168" spans="1:21" s="90" customFormat="1" ht="14.25" x14ac:dyDescent="0.2">
      <c r="A168" s="121" t="s">
        <v>177</v>
      </c>
      <c r="B168" s="84">
        <v>1</v>
      </c>
      <c r="C168" s="99"/>
      <c r="D168" s="61">
        <v>38.794599999999996</v>
      </c>
      <c r="E168" s="189">
        <v>4.8999999999999998E-3</v>
      </c>
      <c r="F168" s="189">
        <v>6.0000000000000001E-3</v>
      </c>
      <c r="G168" s="189">
        <v>1.4924E-2</v>
      </c>
      <c r="H168" s="61">
        <v>18.705400000000001</v>
      </c>
      <c r="I168" s="61">
        <v>0.41589999999999999</v>
      </c>
      <c r="J168" s="61">
        <v>41.083200000000005</v>
      </c>
      <c r="K168" s="189">
        <v>0.19739999999999999</v>
      </c>
      <c r="L168" s="189">
        <v>7.1775999999999993E-2</v>
      </c>
      <c r="M168" s="61" t="s">
        <v>56</v>
      </c>
      <c r="N168" s="187">
        <f t="shared" si="36"/>
        <v>99.2941</v>
      </c>
      <c r="O168" s="187">
        <v>79.010501803276583</v>
      </c>
      <c r="P168" s="61">
        <f t="shared" si="32"/>
        <v>2.223422113400408</v>
      </c>
      <c r="Q168" s="61">
        <f t="shared" si="33"/>
        <v>0.17470888343653848</v>
      </c>
      <c r="R168" s="61">
        <f t="shared" si="34"/>
        <v>1.0553102312701144</v>
      </c>
      <c r="S168" s="61">
        <f t="shared" si="35"/>
        <v>0.32679995482338275</v>
      </c>
      <c r="T168" s="83" t="s">
        <v>56</v>
      </c>
      <c r="U168" s="65"/>
    </row>
    <row r="169" spans="1:21" s="90" customFormat="1" ht="14.25" x14ac:dyDescent="0.2">
      <c r="A169" s="121" t="s">
        <v>178</v>
      </c>
      <c r="B169" s="84">
        <v>1</v>
      </c>
      <c r="C169" s="99"/>
      <c r="D169" s="61">
        <v>38.714200000000005</v>
      </c>
      <c r="E169" s="189">
        <v>8.0999999999999996E-3</v>
      </c>
      <c r="F169" s="189">
        <v>7.4000000000000003E-3</v>
      </c>
      <c r="G169" s="189">
        <v>1.0333000000000002E-2</v>
      </c>
      <c r="H169" s="61">
        <v>18.842300000000002</v>
      </c>
      <c r="I169" s="61">
        <v>0.40910000000000002</v>
      </c>
      <c r="J169" s="61">
        <v>40.735700000000001</v>
      </c>
      <c r="K169" s="189">
        <v>0.23680000000000001</v>
      </c>
      <c r="L169" s="189">
        <v>7.0666999999999952E-2</v>
      </c>
      <c r="M169" s="61" t="s">
        <v>56</v>
      </c>
      <c r="N169" s="187">
        <f t="shared" si="36"/>
        <v>99.034600000000012</v>
      </c>
      <c r="O169" s="187">
        <v>78.715831712615085</v>
      </c>
      <c r="P169" s="61">
        <f t="shared" si="32"/>
        <v>2.1711786777622688</v>
      </c>
      <c r="Q169" s="61">
        <f t="shared" si="33"/>
        <v>0.17347682745110543</v>
      </c>
      <c r="R169" s="61">
        <f t="shared" si="34"/>
        <v>1.256746787812528</v>
      </c>
      <c r="S169" s="61">
        <f t="shared" si="35"/>
        <v>0.32687024258819636</v>
      </c>
      <c r="T169" s="83" t="s">
        <v>56</v>
      </c>
      <c r="U169" s="65"/>
    </row>
    <row r="170" spans="1:21" s="90" customFormat="1" ht="14.25" x14ac:dyDescent="0.2">
      <c r="A170" s="121" t="s">
        <v>179</v>
      </c>
      <c r="B170" s="84">
        <v>1</v>
      </c>
      <c r="C170" s="99"/>
      <c r="D170" s="61">
        <v>38.540000000000006</v>
      </c>
      <c r="E170" s="189">
        <v>6.3E-3</v>
      </c>
      <c r="F170" s="189">
        <v>3.5000000000000001E-3</v>
      </c>
      <c r="G170" s="189">
        <v>2.4850999999999998E-2</v>
      </c>
      <c r="H170" s="61">
        <v>18.785000000000004</v>
      </c>
      <c r="I170" s="61">
        <v>0.41260000000000002</v>
      </c>
      <c r="J170" s="61">
        <v>40.774000000000001</v>
      </c>
      <c r="K170" s="189">
        <v>0.16900000000000001</v>
      </c>
      <c r="L170" s="189">
        <v>7.3648999999999992E-2</v>
      </c>
      <c r="M170" s="61" t="s">
        <v>56</v>
      </c>
      <c r="N170" s="187">
        <f t="shared" si="36"/>
        <v>98.788900000000012</v>
      </c>
      <c r="O170" s="187">
        <v>78.849267311641086</v>
      </c>
      <c r="P170" s="61">
        <f t="shared" si="32"/>
        <v>2.1964333244610059</v>
      </c>
      <c r="Q170" s="61">
        <f t="shared" si="33"/>
        <v>0.18062736057291409</v>
      </c>
      <c r="R170" s="61">
        <f t="shared" si="34"/>
        <v>0.89965397923875423</v>
      </c>
      <c r="S170" s="61">
        <f t="shared" si="35"/>
        <v>0.33930849683621916</v>
      </c>
      <c r="T170" s="83" t="s">
        <v>56</v>
      </c>
      <c r="U170" s="65"/>
    </row>
    <row r="171" spans="1:21" s="90" customFormat="1" ht="14.25" x14ac:dyDescent="0.2">
      <c r="A171" s="121" t="s">
        <v>180</v>
      </c>
      <c r="B171" s="84">
        <v>1</v>
      </c>
      <c r="C171" s="99"/>
      <c r="D171" s="61">
        <v>38.457499999999996</v>
      </c>
      <c r="E171" s="189">
        <v>1.18E-2</v>
      </c>
      <c r="F171" s="189">
        <v>2.3E-3</v>
      </c>
      <c r="G171" s="189">
        <v>9.9870000000000011E-3</v>
      </c>
      <c r="H171" s="61">
        <v>19.225700000000003</v>
      </c>
      <c r="I171" s="61">
        <v>0.39729999999999999</v>
      </c>
      <c r="J171" s="61">
        <v>40.525600000000004</v>
      </c>
      <c r="K171" s="189">
        <v>0.1628</v>
      </c>
      <c r="L171" s="189">
        <v>9.9612999999999952E-2</v>
      </c>
      <c r="M171" s="61" t="s">
        <v>56</v>
      </c>
      <c r="N171" s="187">
        <f t="shared" si="36"/>
        <v>98.892600000000016</v>
      </c>
      <c r="O171" s="187">
        <v>78.369262947229217</v>
      </c>
      <c r="P171" s="61">
        <f t="shared" si="32"/>
        <v>2.0665047306469981</v>
      </c>
      <c r="Q171" s="61">
        <f t="shared" si="33"/>
        <v>0.24580265313776953</v>
      </c>
      <c r="R171" s="61">
        <f t="shared" si="34"/>
        <v>0.84678321205469753</v>
      </c>
      <c r="S171" s="61">
        <f t="shared" si="35"/>
        <v>0.47257280684308173</v>
      </c>
      <c r="T171" s="83" t="s">
        <v>56</v>
      </c>
      <c r="U171" s="65"/>
    </row>
    <row r="172" spans="1:21" s="90" customFormat="1" ht="14.25" x14ac:dyDescent="0.2">
      <c r="A172" s="121" t="s">
        <v>181</v>
      </c>
      <c r="B172" s="84">
        <v>1</v>
      </c>
      <c r="C172" s="99"/>
      <c r="D172" s="61">
        <v>38.463499999999996</v>
      </c>
      <c r="E172" s="189">
        <v>4.8999999999999998E-3</v>
      </c>
      <c r="F172" s="189">
        <v>1.1599999999999999E-2</v>
      </c>
      <c r="G172" s="189">
        <v>7.1139999999999988E-3</v>
      </c>
      <c r="H172" s="61">
        <v>20.026400000000002</v>
      </c>
      <c r="I172" s="61">
        <v>0.37590000000000001</v>
      </c>
      <c r="J172" s="61">
        <v>40.083300000000001</v>
      </c>
      <c r="K172" s="189">
        <v>0.113</v>
      </c>
      <c r="L172" s="189">
        <v>0.15248599999999995</v>
      </c>
      <c r="M172" s="61" t="s">
        <v>56</v>
      </c>
      <c r="N172" s="187">
        <f t="shared" si="36"/>
        <v>99.238199999999992</v>
      </c>
      <c r="O172" s="187">
        <v>77.532533102616057</v>
      </c>
      <c r="P172" s="61">
        <f t="shared" si="32"/>
        <v>1.8770223305237086</v>
      </c>
      <c r="Q172" s="61">
        <f t="shared" si="33"/>
        <v>0.38042276958234467</v>
      </c>
      <c r="R172" s="61">
        <f t="shared" si="34"/>
        <v>0.56425518315823109</v>
      </c>
      <c r="S172" s="61">
        <f t="shared" si="35"/>
        <v>0.76184985527638671</v>
      </c>
      <c r="T172" s="83" t="s">
        <v>56</v>
      </c>
      <c r="U172" s="65"/>
    </row>
    <row r="173" spans="1:21" s="90" customFormat="1" ht="14.25" x14ac:dyDescent="0.2">
      <c r="A173" s="211"/>
      <c r="B173" s="212"/>
      <c r="C173" s="213"/>
      <c r="D173" s="214" t="s">
        <v>238</v>
      </c>
      <c r="E173" s="214"/>
      <c r="F173" s="214"/>
      <c r="G173" s="214"/>
      <c r="H173" s="214"/>
      <c r="I173" s="214"/>
      <c r="J173" s="214"/>
      <c r="K173" s="214"/>
      <c r="L173" s="214"/>
      <c r="M173" s="214"/>
      <c r="N173" s="214"/>
      <c r="O173" s="214"/>
      <c r="P173" s="214"/>
      <c r="Q173" s="214"/>
      <c r="R173" s="214"/>
      <c r="S173" s="214"/>
      <c r="T173" s="215"/>
      <c r="U173" s="65"/>
    </row>
    <row r="174" spans="1:21" s="90" customFormat="1" ht="14.25" x14ac:dyDescent="0.2">
      <c r="A174" s="121" t="s">
        <v>267</v>
      </c>
      <c r="B174" s="84">
        <v>1</v>
      </c>
      <c r="C174" s="99"/>
      <c r="D174" s="61">
        <v>37.591900000000003</v>
      </c>
      <c r="E174" s="189">
        <v>1.72E-2</v>
      </c>
      <c r="F174" s="189">
        <v>2.7000000000000001E-3</v>
      </c>
      <c r="G174" s="189">
        <v>9.1000000000000004E-3</v>
      </c>
      <c r="H174" s="61">
        <v>25.621200000000002</v>
      </c>
      <c r="I174" s="61">
        <v>0.51770000000000005</v>
      </c>
      <c r="J174" s="61">
        <v>35.658600000000007</v>
      </c>
      <c r="K174" s="189">
        <v>9.9000000000000005E-2</v>
      </c>
      <c r="L174" s="189">
        <v>8.6359999999999992E-2</v>
      </c>
      <c r="M174" s="189">
        <v>2.63E-2</v>
      </c>
      <c r="N174" s="187">
        <f t="shared" ref="N174:N186" si="37">SUM(D174:M174)</f>
        <v>99.630060000000014</v>
      </c>
      <c r="O174" s="187">
        <v>70.683234442178403</v>
      </c>
      <c r="P174" s="61">
        <f t="shared" ref="P174:P213" si="38">100*I174/H174</f>
        <v>2.0205923219833575</v>
      </c>
      <c r="Q174" s="61">
        <f t="shared" ref="Q174:Q213" si="39">100*L174/J174</f>
        <v>0.24218561581217427</v>
      </c>
      <c r="R174" s="61">
        <f t="shared" ref="R174:R213" si="40">100*K174/H174</f>
        <v>0.38639876352395669</v>
      </c>
      <c r="S174" s="61">
        <f t="shared" ref="S174:S213" si="41">L174*10^4/(J174/H174)/1000</f>
        <v>0.62050860998468804</v>
      </c>
      <c r="T174" s="83">
        <f t="shared" ref="T174:T186" si="42">L174/M174</f>
        <v>3.2836501901140682</v>
      </c>
      <c r="U174" s="65"/>
    </row>
    <row r="175" spans="1:21" s="90" customFormat="1" ht="14.25" x14ac:dyDescent="0.2">
      <c r="A175" s="121" t="s">
        <v>268</v>
      </c>
      <c r="B175" s="84">
        <v>1</v>
      </c>
      <c r="C175" s="99"/>
      <c r="D175" s="61">
        <v>37.4694</v>
      </c>
      <c r="E175" s="189">
        <v>1.37E-2</v>
      </c>
      <c r="F175" s="189">
        <v>1.9E-3</v>
      </c>
      <c r="G175" s="189">
        <v>1.06E-2</v>
      </c>
      <c r="H175" s="61">
        <v>25.854099999999999</v>
      </c>
      <c r="I175" s="61">
        <v>0.52059999999999995</v>
      </c>
      <c r="J175" s="61">
        <v>35.482700000000001</v>
      </c>
      <c r="K175" s="189">
        <v>0.10059999999999999</v>
      </c>
      <c r="L175" s="189">
        <v>8.6049999999999988E-2</v>
      </c>
      <c r="M175" s="189">
        <v>2.7300000000000001E-2</v>
      </c>
      <c r="N175" s="187">
        <f t="shared" si="37"/>
        <v>99.566950000000006</v>
      </c>
      <c r="O175" s="187">
        <v>70.393965720543761</v>
      </c>
      <c r="P175" s="61">
        <f t="shared" si="38"/>
        <v>2.0136071261424684</v>
      </c>
      <c r="Q175" s="61">
        <f t="shared" si="39"/>
        <v>0.24251254836864158</v>
      </c>
      <c r="R175" s="61">
        <f t="shared" si="40"/>
        <v>0.38910656336905941</v>
      </c>
      <c r="S175" s="61">
        <f t="shared" si="41"/>
        <v>0.62699436767776973</v>
      </c>
      <c r="T175" s="83">
        <f t="shared" si="42"/>
        <v>3.1520146520146515</v>
      </c>
      <c r="U175" s="65"/>
    </row>
    <row r="176" spans="1:21" s="90" customFormat="1" ht="14.25" x14ac:dyDescent="0.2">
      <c r="A176" s="208" t="s">
        <v>269</v>
      </c>
      <c r="B176" s="80">
        <v>1</v>
      </c>
      <c r="C176" s="98" t="s">
        <v>205</v>
      </c>
      <c r="D176" s="61">
        <v>37.569299999999998</v>
      </c>
      <c r="E176" s="189">
        <v>1.3899999999999999E-2</v>
      </c>
      <c r="F176" s="189">
        <v>3.5000000000000001E-3</v>
      </c>
      <c r="G176" s="189">
        <v>1.18E-2</v>
      </c>
      <c r="H176" s="61">
        <v>25.418800000000001</v>
      </c>
      <c r="I176" s="61">
        <v>0.52610000000000001</v>
      </c>
      <c r="J176" s="61">
        <v>35.982500000000009</v>
      </c>
      <c r="K176" s="189">
        <v>0.1028</v>
      </c>
      <c r="L176" s="189">
        <v>8.6339999999999972E-2</v>
      </c>
      <c r="M176" s="189">
        <v>2.7799999999999998E-2</v>
      </c>
      <c r="N176" s="187">
        <f t="shared" si="37"/>
        <v>99.742840000000015</v>
      </c>
      <c r="O176" s="187">
        <v>71.018647600401792</v>
      </c>
      <c r="P176" s="61">
        <f t="shared" si="38"/>
        <v>2.0697279179190207</v>
      </c>
      <c r="Q176" s="61">
        <f t="shared" si="39"/>
        <v>0.23994997568262336</v>
      </c>
      <c r="R176" s="61">
        <f t="shared" si="40"/>
        <v>0.40442507120713805</v>
      </c>
      <c r="S176" s="61">
        <f t="shared" si="41"/>
        <v>0.60992404418814672</v>
      </c>
      <c r="T176" s="83">
        <f t="shared" si="42"/>
        <v>3.1057553956834525</v>
      </c>
      <c r="U176" s="65"/>
    </row>
    <row r="177" spans="1:21" s="90" customFormat="1" ht="14.25" x14ac:dyDescent="0.2">
      <c r="A177" s="210"/>
      <c r="B177" s="84">
        <v>1</v>
      </c>
      <c r="C177" s="99" t="s">
        <v>206</v>
      </c>
      <c r="D177" s="61">
        <v>37.641399999999997</v>
      </c>
      <c r="E177" s="189">
        <v>2.7799999999999998E-2</v>
      </c>
      <c r="F177" s="189">
        <v>2.8E-3</v>
      </c>
      <c r="G177" s="189">
        <v>1.06E-2</v>
      </c>
      <c r="H177" s="61">
        <v>25.5456</v>
      </c>
      <c r="I177" s="61">
        <v>0.51449999999999996</v>
      </c>
      <c r="J177" s="61">
        <v>35.893100000000004</v>
      </c>
      <c r="K177" s="189">
        <v>7.85E-2</v>
      </c>
      <c r="L177" s="189">
        <v>9.0329999999999966E-2</v>
      </c>
      <c r="M177" s="189">
        <v>2.5999999999999999E-2</v>
      </c>
      <c r="N177" s="187">
        <f t="shared" si="37"/>
        <v>99.830629999999985</v>
      </c>
      <c r="O177" s="187">
        <v>70.898387915134094</v>
      </c>
      <c r="P177" s="61">
        <f t="shared" si="38"/>
        <v>2.0140454716272078</v>
      </c>
      <c r="Q177" s="61">
        <f t="shared" si="39"/>
        <v>0.25166396884080772</v>
      </c>
      <c r="R177" s="61">
        <f t="shared" si="40"/>
        <v>0.30729362395089566</v>
      </c>
      <c r="S177" s="61">
        <f t="shared" si="41"/>
        <v>0.6428907082419737</v>
      </c>
      <c r="T177" s="83">
        <f t="shared" si="42"/>
        <v>3.4742307692307679</v>
      </c>
      <c r="U177" s="65"/>
    </row>
    <row r="178" spans="1:21" s="90" customFormat="1" ht="14.25" x14ac:dyDescent="0.2">
      <c r="A178" s="85" t="s">
        <v>270</v>
      </c>
      <c r="B178" s="86">
        <v>1</v>
      </c>
      <c r="C178" s="122"/>
      <c r="D178" s="61">
        <v>37.4664</v>
      </c>
      <c r="E178" s="189">
        <v>2.3699999999999999E-2</v>
      </c>
      <c r="F178" s="189">
        <v>8.9999999999999998E-4</v>
      </c>
      <c r="G178" s="189">
        <v>1.04E-2</v>
      </c>
      <c r="H178" s="61">
        <v>25.737400000000001</v>
      </c>
      <c r="I178" s="61">
        <v>0.50509999999999999</v>
      </c>
      <c r="J178" s="61">
        <v>35.658500000000004</v>
      </c>
      <c r="K178" s="189">
        <v>8.5500000000000007E-2</v>
      </c>
      <c r="L178" s="189">
        <v>9.1619999999999951E-2</v>
      </c>
      <c r="M178" s="189">
        <v>2.9000000000000001E-2</v>
      </c>
      <c r="N178" s="187">
        <f t="shared" si="37"/>
        <v>99.608519999999999</v>
      </c>
      <c r="O178" s="187">
        <v>70.61154206895624</v>
      </c>
      <c r="P178" s="61">
        <f t="shared" si="38"/>
        <v>1.962513696022131</v>
      </c>
      <c r="Q178" s="61">
        <f t="shared" si="39"/>
        <v>0.25693733611901776</v>
      </c>
      <c r="R178" s="61">
        <f t="shared" si="40"/>
        <v>0.332201387863576</v>
      </c>
      <c r="S178" s="61">
        <f t="shared" si="41"/>
        <v>0.6612898994629608</v>
      </c>
      <c r="T178" s="83">
        <f t="shared" si="42"/>
        <v>3.1593103448275843</v>
      </c>
      <c r="U178" s="65"/>
    </row>
    <row r="179" spans="1:21" s="90" customFormat="1" ht="14.25" x14ac:dyDescent="0.2">
      <c r="A179" s="121" t="s">
        <v>271</v>
      </c>
      <c r="B179" s="84">
        <v>1</v>
      </c>
      <c r="C179" s="99"/>
      <c r="D179" s="61">
        <v>37.510000000000005</v>
      </c>
      <c r="E179" s="189">
        <v>1.7000000000000001E-2</v>
      </c>
      <c r="F179" s="189">
        <v>1E-4</v>
      </c>
      <c r="G179" s="189">
        <v>1.0800000000000001E-2</v>
      </c>
      <c r="H179" s="61">
        <v>25.761699999999998</v>
      </c>
      <c r="I179" s="61">
        <v>0.51619999999999999</v>
      </c>
      <c r="J179" s="61">
        <v>35.672900000000006</v>
      </c>
      <c r="K179" s="189">
        <v>8.7400000000000005E-2</v>
      </c>
      <c r="L179" s="189">
        <v>8.9209999999999942E-2</v>
      </c>
      <c r="M179" s="189">
        <v>2.87E-2</v>
      </c>
      <c r="N179" s="187">
        <f t="shared" si="37"/>
        <v>99.69401000000002</v>
      </c>
      <c r="O179" s="187">
        <v>70.591955390871391</v>
      </c>
      <c r="P179" s="61">
        <f t="shared" si="38"/>
        <v>2.0037497525396231</v>
      </c>
      <c r="Q179" s="61">
        <f t="shared" si="39"/>
        <v>0.25007779014321774</v>
      </c>
      <c r="R179" s="61">
        <f t="shared" si="40"/>
        <v>0.33926332501348905</v>
      </c>
      <c r="S179" s="61">
        <f t="shared" si="41"/>
        <v>0.64424290063325329</v>
      </c>
      <c r="T179" s="83">
        <f t="shared" si="42"/>
        <v>3.1083623693379772</v>
      </c>
      <c r="U179" s="65"/>
    </row>
    <row r="180" spans="1:21" s="90" customFormat="1" ht="14.25" x14ac:dyDescent="0.2">
      <c r="A180" s="121" t="s">
        <v>272</v>
      </c>
      <c r="B180" s="84">
        <v>1</v>
      </c>
      <c r="C180" s="99"/>
      <c r="D180" s="61">
        <v>37.625600000000006</v>
      </c>
      <c r="E180" s="189">
        <v>2.1600000000000001E-2</v>
      </c>
      <c r="F180" s="189">
        <v>0</v>
      </c>
      <c r="G180" s="189">
        <v>9.4000000000000004E-3</v>
      </c>
      <c r="H180" s="61">
        <v>24.6496</v>
      </c>
      <c r="I180" s="61">
        <v>0.52510000000000001</v>
      </c>
      <c r="J180" s="61">
        <v>36.422400000000003</v>
      </c>
      <c r="K180" s="189">
        <v>8.1199999999999994E-2</v>
      </c>
      <c r="L180" s="189">
        <v>8.14E-2</v>
      </c>
      <c r="M180" s="189">
        <v>2.4799999999999999E-2</v>
      </c>
      <c r="N180" s="187">
        <f t="shared" si="37"/>
        <v>99.441100000000006</v>
      </c>
      <c r="O180" s="187">
        <v>71.901800902847896</v>
      </c>
      <c r="P180" s="61">
        <f t="shared" si="38"/>
        <v>2.1302576918083864</v>
      </c>
      <c r="Q180" s="61">
        <f t="shared" si="39"/>
        <v>0.22348884203127745</v>
      </c>
      <c r="R180" s="61">
        <f t="shared" si="40"/>
        <v>0.32941711021679865</v>
      </c>
      <c r="S180" s="61">
        <f t="shared" si="41"/>
        <v>0.55089105605341759</v>
      </c>
      <c r="T180" s="83">
        <f t="shared" si="42"/>
        <v>3.282258064516129</v>
      </c>
      <c r="U180" s="65"/>
    </row>
    <row r="181" spans="1:21" s="90" customFormat="1" ht="14.25" x14ac:dyDescent="0.2">
      <c r="A181" s="121" t="s">
        <v>273</v>
      </c>
      <c r="B181" s="84">
        <v>1</v>
      </c>
      <c r="C181" s="99"/>
      <c r="D181" s="61">
        <v>37.6492</v>
      </c>
      <c r="E181" s="189">
        <v>2.46E-2</v>
      </c>
      <c r="F181" s="189">
        <v>1.1000000000000001E-3</v>
      </c>
      <c r="G181" s="189">
        <v>1.17E-2</v>
      </c>
      <c r="H181" s="61">
        <v>26.062100000000001</v>
      </c>
      <c r="I181" s="61">
        <v>0.52549999999999997</v>
      </c>
      <c r="J181" s="61">
        <v>35.419300000000007</v>
      </c>
      <c r="K181" s="189">
        <v>9.6000000000000002E-2</v>
      </c>
      <c r="L181" s="189">
        <v>8.5289999999999977E-2</v>
      </c>
      <c r="M181" s="189">
        <v>2.6800000000000001E-2</v>
      </c>
      <c r="N181" s="187">
        <f t="shared" si="37"/>
        <v>99.901589999999999</v>
      </c>
      <c r="O181" s="187">
        <v>70.195227415993017</v>
      </c>
      <c r="P181" s="61">
        <f t="shared" si="38"/>
        <v>2.0163379006296496</v>
      </c>
      <c r="Q181" s="61">
        <f t="shared" si="39"/>
        <v>0.24080091927282574</v>
      </c>
      <c r="R181" s="61">
        <f t="shared" si="40"/>
        <v>0.36835097708933662</v>
      </c>
      <c r="S181" s="61">
        <f t="shared" si="41"/>
        <v>0.6275777638180311</v>
      </c>
      <c r="T181" s="83">
        <f t="shared" si="42"/>
        <v>3.1824626865671632</v>
      </c>
      <c r="U181" s="65"/>
    </row>
    <row r="182" spans="1:21" s="90" customFormat="1" ht="14.25" x14ac:dyDescent="0.2">
      <c r="A182" s="208" t="s">
        <v>274</v>
      </c>
      <c r="B182" s="80">
        <v>1</v>
      </c>
      <c r="C182" s="98" t="s">
        <v>205</v>
      </c>
      <c r="D182" s="61">
        <v>37.526000000000003</v>
      </c>
      <c r="E182" s="189">
        <v>5.4000000000000003E-3</v>
      </c>
      <c r="F182" s="189">
        <v>2.5000000000000001E-3</v>
      </c>
      <c r="G182" s="189">
        <v>1.4999999999999999E-2</v>
      </c>
      <c r="H182" s="61">
        <v>26.0107</v>
      </c>
      <c r="I182" s="61">
        <v>0.52349999999999997</v>
      </c>
      <c r="J182" s="61">
        <v>35.452300000000008</v>
      </c>
      <c r="K182" s="189">
        <v>0.11409999999999999</v>
      </c>
      <c r="L182" s="189">
        <v>8.5679999999999978E-2</v>
      </c>
      <c r="M182" s="189">
        <v>2.4199999999999999E-2</v>
      </c>
      <c r="N182" s="187">
        <f t="shared" si="37"/>
        <v>99.759379999999993</v>
      </c>
      <c r="O182" s="187">
        <v>70.23801761661106</v>
      </c>
      <c r="P182" s="61">
        <f t="shared" si="38"/>
        <v>2.0126332624650622</v>
      </c>
      <c r="Q182" s="61">
        <f t="shared" si="39"/>
        <v>0.24167684466170025</v>
      </c>
      <c r="R182" s="61">
        <f t="shared" si="40"/>
        <v>0.43866562606927151</v>
      </c>
      <c r="S182" s="61">
        <f t="shared" si="41"/>
        <v>0.62861839034420863</v>
      </c>
      <c r="T182" s="83">
        <f t="shared" si="42"/>
        <v>3.5404958677685943</v>
      </c>
      <c r="U182" s="65"/>
    </row>
    <row r="183" spans="1:21" s="90" customFormat="1" ht="14.25" x14ac:dyDescent="0.2">
      <c r="A183" s="210"/>
      <c r="B183" s="84">
        <v>1</v>
      </c>
      <c r="C183" s="99" t="s">
        <v>206</v>
      </c>
      <c r="D183" s="61">
        <v>37.496099999999998</v>
      </c>
      <c r="E183" s="189">
        <v>1.52E-2</v>
      </c>
      <c r="F183" s="189">
        <v>1.9E-3</v>
      </c>
      <c r="G183" s="189">
        <v>1.11E-2</v>
      </c>
      <c r="H183" s="61">
        <v>25.972899999999999</v>
      </c>
      <c r="I183" s="61">
        <v>0.52359999999999995</v>
      </c>
      <c r="J183" s="61">
        <v>35.472100000000005</v>
      </c>
      <c r="K183" s="189">
        <v>0.1013</v>
      </c>
      <c r="L183" s="189">
        <v>8.4769999999999956E-2</v>
      </c>
      <c r="M183" s="189">
        <v>2.7799999999999998E-2</v>
      </c>
      <c r="N183" s="187">
        <f t="shared" si="37"/>
        <v>99.706769999999992</v>
      </c>
      <c r="O183" s="187">
        <v>70.292633018721716</v>
      </c>
      <c r="P183" s="61">
        <f t="shared" si="38"/>
        <v>2.0159473913194135</v>
      </c>
      <c r="Q183" s="61">
        <f t="shared" si="39"/>
        <v>0.23897654776570865</v>
      </c>
      <c r="R183" s="61">
        <f t="shared" si="40"/>
        <v>0.39002190744968801</v>
      </c>
      <c r="S183" s="61">
        <f t="shared" si="41"/>
        <v>0.62069139774639748</v>
      </c>
      <c r="T183" s="83">
        <f t="shared" si="42"/>
        <v>3.0492805755395671</v>
      </c>
      <c r="U183" s="65"/>
    </row>
    <row r="184" spans="1:21" s="90" customFormat="1" ht="14.25" x14ac:dyDescent="0.2">
      <c r="A184" s="121" t="s">
        <v>275</v>
      </c>
      <c r="B184" s="84">
        <v>1</v>
      </c>
      <c r="C184" s="99"/>
      <c r="D184" s="61">
        <v>37.618400000000001</v>
      </c>
      <c r="E184" s="189">
        <v>1.6899999999999998E-2</v>
      </c>
      <c r="F184" s="189">
        <v>0</v>
      </c>
      <c r="G184" s="189">
        <v>8.6E-3</v>
      </c>
      <c r="H184" s="61">
        <v>26.151000000000003</v>
      </c>
      <c r="I184" s="61">
        <v>0.51549999999999996</v>
      </c>
      <c r="J184" s="61">
        <v>35.508600000000008</v>
      </c>
      <c r="K184" s="189">
        <v>9.0499999999999997E-2</v>
      </c>
      <c r="L184" s="189">
        <v>9.5559999999999951E-2</v>
      </c>
      <c r="M184" s="189">
        <v>2.5899999999999999E-2</v>
      </c>
      <c r="N184" s="187">
        <f t="shared" si="37"/>
        <v>100.03096000000002</v>
      </c>
      <c r="O184" s="187">
        <v>70.184300133508543</v>
      </c>
      <c r="P184" s="61">
        <f t="shared" si="38"/>
        <v>1.9712439294864437</v>
      </c>
      <c r="Q184" s="61">
        <f t="shared" si="39"/>
        <v>0.26911790383174761</v>
      </c>
      <c r="R184" s="61">
        <f t="shared" si="40"/>
        <v>0.34606707200489456</v>
      </c>
      <c r="S184" s="61">
        <f t="shared" si="41"/>
        <v>0.7037702303104032</v>
      </c>
      <c r="T184" s="83">
        <f t="shared" si="42"/>
        <v>3.6895752895752878</v>
      </c>
      <c r="U184" s="65"/>
    </row>
    <row r="185" spans="1:21" s="90" customFormat="1" ht="14.25" x14ac:dyDescent="0.2">
      <c r="A185" s="121" t="s">
        <v>276</v>
      </c>
      <c r="B185" s="84">
        <v>1</v>
      </c>
      <c r="C185" s="99"/>
      <c r="D185" s="61">
        <v>37.730699999999999</v>
      </c>
      <c r="E185" s="189">
        <v>3.09E-2</v>
      </c>
      <c r="F185" s="189">
        <v>1.8E-3</v>
      </c>
      <c r="G185" s="189">
        <v>1.24E-2</v>
      </c>
      <c r="H185" s="61">
        <v>25.202100000000002</v>
      </c>
      <c r="I185" s="61">
        <v>0.50819999999999999</v>
      </c>
      <c r="J185" s="61">
        <v>36.143000000000001</v>
      </c>
      <c r="K185" s="189">
        <v>8.3699999999999997E-2</v>
      </c>
      <c r="L185" s="189">
        <v>9.2350000000000002E-2</v>
      </c>
      <c r="M185" s="189">
        <v>2.86E-2</v>
      </c>
      <c r="N185" s="187">
        <f t="shared" si="37"/>
        <v>99.833749999999995</v>
      </c>
      <c r="O185" s="187">
        <v>71.30976592266741</v>
      </c>
      <c r="P185" s="61">
        <f t="shared" si="38"/>
        <v>2.0164986251145738</v>
      </c>
      <c r="Q185" s="61">
        <f t="shared" si="39"/>
        <v>0.25551282405998393</v>
      </c>
      <c r="R185" s="61">
        <f t="shared" si="40"/>
        <v>0.33211518087778397</v>
      </c>
      <c r="S185" s="61">
        <f t="shared" si="41"/>
        <v>0.64394597432421208</v>
      </c>
      <c r="T185" s="83">
        <f t="shared" si="42"/>
        <v>3.2290209790209792</v>
      </c>
      <c r="U185" s="65"/>
    </row>
    <row r="186" spans="1:21" s="90" customFormat="1" ht="14.25" x14ac:dyDescent="0.2">
      <c r="A186" s="121" t="s">
        <v>277</v>
      </c>
      <c r="B186" s="84">
        <v>1</v>
      </c>
      <c r="C186" s="99"/>
      <c r="D186" s="61">
        <v>37.615300000000005</v>
      </c>
      <c r="E186" s="189">
        <v>1.7399999999999999E-2</v>
      </c>
      <c r="F186" s="189">
        <v>1.5E-3</v>
      </c>
      <c r="G186" s="189">
        <v>1.06E-2</v>
      </c>
      <c r="H186" s="61">
        <v>25.809899999999999</v>
      </c>
      <c r="I186" s="61">
        <v>0.51559999999999995</v>
      </c>
      <c r="J186" s="61">
        <v>35.67110000000001</v>
      </c>
      <c r="K186" s="189">
        <v>7.6100000000000001E-2</v>
      </c>
      <c r="L186" s="189">
        <v>9.2739999999999989E-2</v>
      </c>
      <c r="M186" s="189">
        <v>2.6599999999999999E-2</v>
      </c>
      <c r="N186" s="187">
        <f t="shared" si="37"/>
        <v>99.836840000000009</v>
      </c>
      <c r="O186" s="187">
        <v>70.562298683744899</v>
      </c>
      <c r="P186" s="61">
        <f t="shared" si="38"/>
        <v>1.9976830596011608</v>
      </c>
      <c r="Q186" s="61">
        <f t="shared" si="39"/>
        <v>0.25998637552528508</v>
      </c>
      <c r="R186" s="61">
        <f t="shared" si="40"/>
        <v>0.29484810092251423</v>
      </c>
      <c r="S186" s="61">
        <f t="shared" si="41"/>
        <v>0.67102223536700545</v>
      </c>
      <c r="T186" s="83">
        <f t="shared" si="42"/>
        <v>3.4864661654135336</v>
      </c>
      <c r="U186" s="65"/>
    </row>
    <row r="187" spans="1:21" s="90" customFormat="1" ht="14.25" x14ac:dyDescent="0.2">
      <c r="A187" s="121" t="s">
        <v>191</v>
      </c>
      <c r="B187" s="84">
        <v>1</v>
      </c>
      <c r="C187" s="99"/>
      <c r="D187" s="61">
        <v>38.156300000000002</v>
      </c>
      <c r="E187" s="189">
        <v>9.4000000000000004E-3</v>
      </c>
      <c r="F187" s="189">
        <v>2.8E-3</v>
      </c>
      <c r="G187" s="189">
        <v>1.2712000000000003E-2</v>
      </c>
      <c r="H187" s="61">
        <v>23.863900000000001</v>
      </c>
      <c r="I187" s="61">
        <v>0.60799999999999998</v>
      </c>
      <c r="J187" s="61">
        <v>37.153399999999998</v>
      </c>
      <c r="K187" s="189">
        <v>0.17199999999999999</v>
      </c>
      <c r="L187" s="189">
        <v>2.7287999999999979E-2</v>
      </c>
      <c r="M187" s="61" t="s">
        <v>56</v>
      </c>
      <c r="N187" s="187">
        <f t="shared" ref="N187:N213" si="43">SUM(D187:L187)</f>
        <v>100.00579999999999</v>
      </c>
      <c r="O187" s="187">
        <v>72.808344318687276</v>
      </c>
      <c r="P187" s="61">
        <f t="shared" si="38"/>
        <v>2.547781376891455</v>
      </c>
      <c r="Q187" s="61">
        <f t="shared" si="39"/>
        <v>7.3446844703311087E-2</v>
      </c>
      <c r="R187" s="61">
        <f t="shared" si="40"/>
        <v>0.72075394214692479</v>
      </c>
      <c r="S187" s="61">
        <f t="shared" si="41"/>
        <v>0.17527281573153453</v>
      </c>
      <c r="T187" s="83" t="s">
        <v>56</v>
      </c>
      <c r="U187" s="65"/>
    </row>
    <row r="188" spans="1:21" s="90" customFormat="1" ht="14.25" x14ac:dyDescent="0.2">
      <c r="A188" s="121" t="s">
        <v>192</v>
      </c>
      <c r="B188" s="84">
        <v>1</v>
      </c>
      <c r="C188" s="99"/>
      <c r="D188" s="61">
        <v>37.802799999999998</v>
      </c>
      <c r="E188" s="189">
        <v>9.4999999999999998E-3</v>
      </c>
      <c r="F188" s="189">
        <v>0</v>
      </c>
      <c r="G188" s="189">
        <v>1.3857000000000001E-2</v>
      </c>
      <c r="H188" s="61">
        <v>26.349899999999998</v>
      </c>
      <c r="I188" s="61">
        <v>0.65720000000000001</v>
      </c>
      <c r="J188" s="61">
        <v>35.096100000000007</v>
      </c>
      <c r="K188" s="189">
        <v>0.2359</v>
      </c>
      <c r="L188" s="189">
        <v>1.3342999999999959E-2</v>
      </c>
      <c r="M188" s="61" t="s">
        <v>56</v>
      </c>
      <c r="N188" s="187">
        <f t="shared" si="43"/>
        <v>100.17860000000002</v>
      </c>
      <c r="O188" s="187">
        <v>69.589295483727014</v>
      </c>
      <c r="P188" s="61">
        <f t="shared" si="38"/>
        <v>2.4941271124368596</v>
      </c>
      <c r="Q188" s="61">
        <f t="shared" si="39"/>
        <v>3.8018469288610288E-2</v>
      </c>
      <c r="R188" s="61">
        <f t="shared" si="40"/>
        <v>0.89525956455242717</v>
      </c>
      <c r="S188" s="61">
        <f t="shared" si="41"/>
        <v>0.10017828639079522</v>
      </c>
      <c r="T188" s="83" t="s">
        <v>56</v>
      </c>
      <c r="U188" s="65"/>
    </row>
    <row r="189" spans="1:21" s="90" customFormat="1" ht="14.25" x14ac:dyDescent="0.2">
      <c r="A189" s="121" t="s">
        <v>193</v>
      </c>
      <c r="B189" s="84">
        <v>1</v>
      </c>
      <c r="C189" s="99"/>
      <c r="D189" s="61">
        <v>37.631900000000002</v>
      </c>
      <c r="E189" s="189">
        <v>1.6199999999999999E-2</v>
      </c>
      <c r="F189" s="189">
        <v>1.1000000000000001E-3</v>
      </c>
      <c r="G189" s="189">
        <v>1.8966E-2</v>
      </c>
      <c r="H189" s="61">
        <v>26.806700000000003</v>
      </c>
      <c r="I189" s="61">
        <v>0.67920000000000003</v>
      </c>
      <c r="J189" s="61">
        <v>34.681600000000003</v>
      </c>
      <c r="K189" s="189">
        <v>0.22800000000000001</v>
      </c>
      <c r="L189" s="189">
        <v>1.703399999999998E-2</v>
      </c>
      <c r="M189" s="61" t="s">
        <v>56</v>
      </c>
      <c r="N189" s="187">
        <f t="shared" si="43"/>
        <v>100.08069999999999</v>
      </c>
      <c r="O189" s="187">
        <v>68.971653555015592</v>
      </c>
      <c r="P189" s="61">
        <f t="shared" si="38"/>
        <v>2.5336949344753363</v>
      </c>
      <c r="Q189" s="61">
        <f t="shared" si="39"/>
        <v>4.9115381066617399E-2</v>
      </c>
      <c r="R189" s="61">
        <f t="shared" si="40"/>
        <v>0.85053363524790437</v>
      </c>
      <c r="S189" s="61">
        <f t="shared" si="41"/>
        <v>0.13166212856384926</v>
      </c>
      <c r="T189" s="83" t="s">
        <v>56</v>
      </c>
      <c r="U189" s="65"/>
    </row>
    <row r="190" spans="1:21" s="90" customFormat="1" ht="14.25" x14ac:dyDescent="0.2">
      <c r="A190" s="208" t="s">
        <v>228</v>
      </c>
      <c r="B190" s="80">
        <v>1</v>
      </c>
      <c r="C190" s="98" t="s">
        <v>205</v>
      </c>
      <c r="D190" s="61">
        <v>40.039499999999997</v>
      </c>
      <c r="E190" s="189">
        <v>7.7000000000000002E-3</v>
      </c>
      <c r="F190" s="189">
        <v>1.66E-2</v>
      </c>
      <c r="G190" s="189">
        <v>1.7575000000000004E-2</v>
      </c>
      <c r="H190" s="61">
        <v>13.853400000000001</v>
      </c>
      <c r="I190" s="61">
        <v>0.23630000000000001</v>
      </c>
      <c r="J190" s="61">
        <v>45.564</v>
      </c>
      <c r="K190" s="189">
        <v>0.1734</v>
      </c>
      <c r="L190" s="189">
        <v>0.10062499999999999</v>
      </c>
      <c r="M190" s="61" t="s">
        <v>56</v>
      </c>
      <c r="N190" s="187">
        <f t="shared" si="43"/>
        <v>100.00909999999999</v>
      </c>
      <c r="O190" s="187">
        <v>84.926052197272512</v>
      </c>
      <c r="P190" s="61">
        <f t="shared" si="38"/>
        <v>1.7057184517880088</v>
      </c>
      <c r="Q190" s="61">
        <f t="shared" si="39"/>
        <v>0.22084320955140022</v>
      </c>
      <c r="R190" s="61">
        <f t="shared" si="40"/>
        <v>1.2516782883624236</v>
      </c>
      <c r="S190" s="61">
        <f t="shared" si="41"/>
        <v>0.30594293191993677</v>
      </c>
      <c r="T190" s="83" t="s">
        <v>56</v>
      </c>
      <c r="U190" s="65"/>
    </row>
    <row r="191" spans="1:21" s="90" customFormat="1" ht="14.25" x14ac:dyDescent="0.2">
      <c r="A191" s="210"/>
      <c r="B191" s="84">
        <v>1</v>
      </c>
      <c r="C191" s="99" t="s">
        <v>206</v>
      </c>
      <c r="D191" s="61">
        <v>37.554100000000005</v>
      </c>
      <c r="E191" s="189">
        <v>1.04E-2</v>
      </c>
      <c r="F191" s="189">
        <v>8.9999999999999998E-4</v>
      </c>
      <c r="G191" s="189">
        <v>1.7783999999999998E-2</v>
      </c>
      <c r="H191" s="61">
        <v>27.624600000000001</v>
      </c>
      <c r="I191" s="61">
        <v>0.72099999999999997</v>
      </c>
      <c r="J191" s="61">
        <v>33.854800000000004</v>
      </c>
      <c r="K191" s="189">
        <v>0.2346</v>
      </c>
      <c r="L191" s="189">
        <v>2.1115999999999961E-2</v>
      </c>
      <c r="M191" s="61" t="s">
        <v>56</v>
      </c>
      <c r="N191" s="187">
        <f t="shared" si="43"/>
        <v>100.03930000000003</v>
      </c>
      <c r="O191" s="187">
        <v>67.781811874570991</v>
      </c>
      <c r="P191" s="61">
        <f t="shared" si="38"/>
        <v>2.6099925428784485</v>
      </c>
      <c r="Q191" s="61">
        <f t="shared" si="39"/>
        <v>6.237224854378097E-2</v>
      </c>
      <c r="R191" s="61">
        <f t="shared" si="40"/>
        <v>0.84924306596294608</v>
      </c>
      <c r="S191" s="61">
        <f t="shared" si="41"/>
        <v>0.17230084171225316</v>
      </c>
      <c r="T191" s="83" t="s">
        <v>56</v>
      </c>
      <c r="U191" s="65"/>
    </row>
    <row r="192" spans="1:21" s="90" customFormat="1" ht="14.25" x14ac:dyDescent="0.2">
      <c r="A192" s="208" t="s">
        <v>229</v>
      </c>
      <c r="B192" s="80">
        <v>1</v>
      </c>
      <c r="C192" s="98" t="s">
        <v>205</v>
      </c>
      <c r="D192" s="61">
        <v>39.607399999999998</v>
      </c>
      <c r="E192" s="189">
        <v>1.2800000000000001E-2</v>
      </c>
      <c r="F192" s="189">
        <v>2.5600000000000001E-2</v>
      </c>
      <c r="G192" s="189">
        <v>1.8193000000000001E-2</v>
      </c>
      <c r="H192" s="61">
        <v>16.396999999999998</v>
      </c>
      <c r="I192" s="61">
        <v>0.28989999999999999</v>
      </c>
      <c r="J192" s="61">
        <v>43.608399999999996</v>
      </c>
      <c r="K192" s="189">
        <v>0.19650000000000001</v>
      </c>
      <c r="L192" s="189">
        <v>5.8106999999999978E-2</v>
      </c>
      <c r="M192" s="61" t="s">
        <v>56</v>
      </c>
      <c r="N192" s="187">
        <f t="shared" si="43"/>
        <v>100.2139</v>
      </c>
      <c r="O192" s="187">
        <v>82.051961649667973</v>
      </c>
      <c r="P192" s="61">
        <f t="shared" si="38"/>
        <v>1.7680063426236508</v>
      </c>
      <c r="Q192" s="61">
        <f t="shared" si="39"/>
        <v>0.13324726428853154</v>
      </c>
      <c r="R192" s="61">
        <f t="shared" si="40"/>
        <v>1.1983899493809846</v>
      </c>
      <c r="S192" s="61">
        <f t="shared" si="41"/>
        <v>0.21848553925390513</v>
      </c>
      <c r="T192" s="83" t="s">
        <v>56</v>
      </c>
      <c r="U192" s="65"/>
    </row>
    <row r="193" spans="1:21" s="90" customFormat="1" ht="14.25" x14ac:dyDescent="0.2">
      <c r="A193" s="210"/>
      <c r="B193" s="84">
        <v>1</v>
      </c>
      <c r="C193" s="99" t="s">
        <v>206</v>
      </c>
      <c r="D193" s="61">
        <v>37.374699999999997</v>
      </c>
      <c r="E193" s="189">
        <v>1.9800000000000002E-2</v>
      </c>
      <c r="F193" s="189">
        <v>3.8999999999999998E-3</v>
      </c>
      <c r="G193" s="189">
        <v>1.3602000000000003E-2</v>
      </c>
      <c r="H193" s="61">
        <v>28.2637</v>
      </c>
      <c r="I193" s="61">
        <v>0.73399999999999999</v>
      </c>
      <c r="J193" s="61">
        <v>33.600200000000001</v>
      </c>
      <c r="K193" s="189">
        <v>0.22209999999999999</v>
      </c>
      <c r="L193" s="189">
        <v>2.1697999999999995E-2</v>
      </c>
      <c r="M193" s="61" t="s">
        <v>56</v>
      </c>
      <c r="N193" s="187">
        <f t="shared" si="43"/>
        <v>100.25369999999999</v>
      </c>
      <c r="O193" s="187">
        <v>67.133949468088758</v>
      </c>
      <c r="P193" s="61">
        <f t="shared" si="38"/>
        <v>2.5969706726295567</v>
      </c>
      <c r="Q193" s="61">
        <f t="shared" si="39"/>
        <v>6.4576996565496619E-2</v>
      </c>
      <c r="R193" s="61">
        <f t="shared" si="40"/>
        <v>0.78581360543736312</v>
      </c>
      <c r="S193" s="61">
        <f t="shared" si="41"/>
        <v>0.1825184857828227</v>
      </c>
      <c r="T193" s="83" t="s">
        <v>56</v>
      </c>
      <c r="U193" s="65"/>
    </row>
    <row r="194" spans="1:21" s="90" customFormat="1" ht="14.25" x14ac:dyDescent="0.2">
      <c r="A194" s="208" t="s">
        <v>194</v>
      </c>
      <c r="B194" s="80">
        <v>1</v>
      </c>
      <c r="C194" s="98" t="s">
        <v>205</v>
      </c>
      <c r="D194" s="61">
        <v>38.015000000000001</v>
      </c>
      <c r="E194" s="189">
        <v>4.5999999999999999E-3</v>
      </c>
      <c r="F194" s="189">
        <v>1.52E-2</v>
      </c>
      <c r="G194" s="189">
        <v>1.3411000000000005E-2</v>
      </c>
      <c r="H194" s="61">
        <v>25.4727</v>
      </c>
      <c r="I194" s="61">
        <v>0.68279999999999996</v>
      </c>
      <c r="J194" s="61">
        <v>35.867599999999996</v>
      </c>
      <c r="K194" s="189">
        <v>0.18210000000000001</v>
      </c>
      <c r="L194" s="189">
        <v>1.9788999999999959E-2</v>
      </c>
      <c r="M194" s="61" t="s">
        <v>56</v>
      </c>
      <c r="N194" s="187">
        <f t="shared" si="43"/>
        <v>100.2732</v>
      </c>
      <c r="O194" s="187">
        <v>70.756247076689135</v>
      </c>
      <c r="P194" s="61">
        <f t="shared" si="38"/>
        <v>2.6805167885618721</v>
      </c>
      <c r="Q194" s="61">
        <f t="shared" si="39"/>
        <v>5.5172356109692205E-2</v>
      </c>
      <c r="R194" s="61">
        <f t="shared" si="40"/>
        <v>0.71488299238007758</v>
      </c>
      <c r="S194" s="61">
        <f t="shared" si="41"/>
        <v>0.14053888754753563</v>
      </c>
      <c r="T194" s="83" t="s">
        <v>56</v>
      </c>
      <c r="U194" s="65"/>
    </row>
    <row r="195" spans="1:21" s="90" customFormat="1" ht="14.25" x14ac:dyDescent="0.2">
      <c r="A195" s="210"/>
      <c r="B195" s="84">
        <v>1</v>
      </c>
      <c r="C195" s="99" t="s">
        <v>206</v>
      </c>
      <c r="D195" s="61">
        <v>37.241</v>
      </c>
      <c r="E195" s="189">
        <v>1.8599999999999998E-2</v>
      </c>
      <c r="F195" s="189">
        <v>2.5000000000000001E-3</v>
      </c>
      <c r="G195" s="189">
        <v>1.5620000000000002E-2</v>
      </c>
      <c r="H195" s="61">
        <v>29.514700000000005</v>
      </c>
      <c r="I195" s="61">
        <v>0.82620000000000005</v>
      </c>
      <c r="J195" s="61">
        <v>32.449300000000001</v>
      </c>
      <c r="K195" s="189">
        <v>0.25409999999999999</v>
      </c>
      <c r="L195" s="189">
        <v>7.9799999999999802E-3</v>
      </c>
      <c r="M195" s="61" t="s">
        <v>56</v>
      </c>
      <c r="N195" s="187">
        <f t="shared" si="43"/>
        <v>100.32999999999998</v>
      </c>
      <c r="O195" s="187">
        <v>65.331590661557044</v>
      </c>
      <c r="P195" s="61">
        <f t="shared" si="38"/>
        <v>2.7992830691147121</v>
      </c>
      <c r="Q195" s="61">
        <f t="shared" si="39"/>
        <v>2.4592210001448352E-2</v>
      </c>
      <c r="R195" s="61">
        <f t="shared" si="40"/>
        <v>0.86092692793760384</v>
      </c>
      <c r="S195" s="61">
        <f t="shared" si="41"/>
        <v>7.2583170052974766E-2</v>
      </c>
      <c r="T195" s="83" t="s">
        <v>56</v>
      </c>
      <c r="U195" s="65"/>
    </row>
    <row r="196" spans="1:21" s="90" customFormat="1" ht="14.25" x14ac:dyDescent="0.2">
      <c r="A196" s="208" t="s">
        <v>279</v>
      </c>
      <c r="B196" s="80">
        <v>1</v>
      </c>
      <c r="C196" s="98" t="s">
        <v>205</v>
      </c>
      <c r="D196" s="61">
        <v>39.667800000000007</v>
      </c>
      <c r="E196" s="189">
        <v>7.9000000000000008E-3</v>
      </c>
      <c r="F196" s="189">
        <v>1.3599999999999999E-2</v>
      </c>
      <c r="G196" s="189">
        <v>1.5129000000000004E-2</v>
      </c>
      <c r="H196" s="61">
        <v>16.094700000000003</v>
      </c>
      <c r="I196" s="61">
        <v>0.29220000000000002</v>
      </c>
      <c r="J196" s="61">
        <v>43.963699999999996</v>
      </c>
      <c r="K196" s="189">
        <v>0.2089</v>
      </c>
      <c r="L196" s="189">
        <v>7.1871000000000004E-2</v>
      </c>
      <c r="M196" s="61" t="s">
        <v>56</v>
      </c>
      <c r="N196" s="187">
        <f t="shared" si="43"/>
        <v>100.33580000000001</v>
      </c>
      <c r="O196" s="187">
        <v>82.405248540220811</v>
      </c>
      <c r="P196" s="61">
        <f t="shared" si="38"/>
        <v>1.8155044828421776</v>
      </c>
      <c r="Q196" s="61">
        <f t="shared" si="39"/>
        <v>0.16347805121043044</v>
      </c>
      <c r="R196" s="61">
        <f t="shared" si="40"/>
        <v>1.297942801046307</v>
      </c>
      <c r="S196" s="61">
        <f t="shared" si="41"/>
        <v>0.26311301908165152</v>
      </c>
      <c r="T196" s="83" t="s">
        <v>56</v>
      </c>
      <c r="U196" s="65"/>
    </row>
    <row r="197" spans="1:21" s="90" customFormat="1" ht="14.25" x14ac:dyDescent="0.2">
      <c r="A197" s="210"/>
      <c r="B197" s="84">
        <v>1</v>
      </c>
      <c r="C197" s="99" t="s">
        <v>206</v>
      </c>
      <c r="D197" s="61">
        <v>36.7468</v>
      </c>
      <c r="E197" s="189">
        <v>3.3099999999999997E-2</v>
      </c>
      <c r="F197" s="189">
        <v>1E-3</v>
      </c>
      <c r="G197" s="189">
        <v>1.2038000000000004E-2</v>
      </c>
      <c r="H197" s="61">
        <v>31.1751</v>
      </c>
      <c r="I197" s="61">
        <v>0.87890000000000001</v>
      </c>
      <c r="J197" s="61">
        <v>30.864300000000004</v>
      </c>
      <c r="K197" s="189">
        <v>0.21229999999999999</v>
      </c>
      <c r="L197" s="189">
        <v>1.1861999999999963E-2</v>
      </c>
      <c r="M197" s="61" t="s">
        <v>56</v>
      </c>
      <c r="N197" s="187">
        <f t="shared" si="43"/>
        <v>99.935399999999987</v>
      </c>
      <c r="O197" s="187">
        <v>62.966032517057663</v>
      </c>
      <c r="P197" s="61">
        <f t="shared" si="38"/>
        <v>2.8192371475953566</v>
      </c>
      <c r="Q197" s="61">
        <f t="shared" si="39"/>
        <v>3.8432752403261897E-2</v>
      </c>
      <c r="R197" s="61">
        <f t="shared" si="40"/>
        <v>0.68099220211001732</v>
      </c>
      <c r="S197" s="61">
        <f t="shared" si="41"/>
        <v>0.119814489944693</v>
      </c>
      <c r="T197" s="83" t="s">
        <v>56</v>
      </c>
      <c r="U197" s="65"/>
    </row>
    <row r="198" spans="1:21" s="90" customFormat="1" ht="14.25" x14ac:dyDescent="0.2">
      <c r="A198" s="85" t="s">
        <v>195</v>
      </c>
      <c r="B198" s="86">
        <v>1</v>
      </c>
      <c r="C198" s="122"/>
      <c r="D198" s="61">
        <v>37.557400000000001</v>
      </c>
      <c r="E198" s="189">
        <v>8.3999999999999995E-3</v>
      </c>
      <c r="F198" s="189">
        <v>2.5999999999999999E-3</v>
      </c>
      <c r="G198" s="189">
        <v>1.3846999999999998E-2</v>
      </c>
      <c r="H198" s="61">
        <v>27.326599999999999</v>
      </c>
      <c r="I198" s="61">
        <v>0.69330000000000003</v>
      </c>
      <c r="J198" s="61">
        <v>34.3904</v>
      </c>
      <c r="K198" s="189">
        <v>0.1898</v>
      </c>
      <c r="L198" s="189">
        <v>2.3152999999999979E-2</v>
      </c>
      <c r="M198" s="61" t="s">
        <v>56</v>
      </c>
      <c r="N198" s="187">
        <f t="shared" si="43"/>
        <v>100.2055</v>
      </c>
      <c r="O198" s="187">
        <v>68.413761135110562</v>
      </c>
      <c r="P198" s="61">
        <f t="shared" si="38"/>
        <v>2.5370884047045736</v>
      </c>
      <c r="Q198" s="61">
        <f t="shared" si="39"/>
        <v>6.7324020656927455E-2</v>
      </c>
      <c r="R198" s="61">
        <f t="shared" si="40"/>
        <v>0.6945613431601444</v>
      </c>
      <c r="S198" s="61">
        <f t="shared" si="41"/>
        <v>0.18397365828835938</v>
      </c>
      <c r="T198" s="83" t="s">
        <v>56</v>
      </c>
      <c r="U198" s="65"/>
    </row>
    <row r="199" spans="1:21" s="90" customFormat="1" ht="14.25" x14ac:dyDescent="0.2">
      <c r="A199" s="121" t="s">
        <v>196</v>
      </c>
      <c r="B199" s="84">
        <v>1</v>
      </c>
      <c r="C199" s="99"/>
      <c r="D199" s="61">
        <v>37.815400000000004</v>
      </c>
      <c r="E199" s="189">
        <v>1.18E-2</v>
      </c>
      <c r="F199" s="189">
        <v>8.0000000000000004E-4</v>
      </c>
      <c r="G199" s="189">
        <v>1.1956000000000001E-2</v>
      </c>
      <c r="H199" s="61">
        <v>26.079900000000002</v>
      </c>
      <c r="I199" s="61">
        <v>0.63319999999999999</v>
      </c>
      <c r="J199" s="61">
        <v>35.455000000000005</v>
      </c>
      <c r="K199" s="189">
        <v>0.20599999999999999</v>
      </c>
      <c r="L199" s="189">
        <v>1.0843999999999999E-2</v>
      </c>
      <c r="M199" s="61" t="s">
        <v>56</v>
      </c>
      <c r="N199" s="187">
        <f t="shared" si="43"/>
        <v>100.22490000000002</v>
      </c>
      <c r="O199" s="187">
        <v>70.063513318603313</v>
      </c>
      <c r="P199" s="61">
        <f t="shared" si="38"/>
        <v>2.4279234199517634</v>
      </c>
      <c r="Q199" s="61">
        <f t="shared" si="39"/>
        <v>3.058524890706529E-2</v>
      </c>
      <c r="R199" s="61">
        <f t="shared" si="40"/>
        <v>0.78988032929574103</v>
      </c>
      <c r="S199" s="61">
        <f t="shared" si="41"/>
        <v>7.9766023297137209E-2</v>
      </c>
      <c r="T199" s="83" t="s">
        <v>56</v>
      </c>
      <c r="U199" s="65"/>
    </row>
    <row r="200" spans="1:21" s="90" customFormat="1" ht="14.25" x14ac:dyDescent="0.2">
      <c r="A200" s="121" t="s">
        <v>230</v>
      </c>
      <c r="B200" s="84">
        <v>1</v>
      </c>
      <c r="C200" s="99"/>
      <c r="D200" s="61">
        <v>38.609900000000003</v>
      </c>
      <c r="E200" s="189">
        <v>2.1999999999999999E-2</v>
      </c>
      <c r="F200" s="189">
        <v>2.5000000000000001E-3</v>
      </c>
      <c r="G200" s="189">
        <v>2.7210000000000002E-2</v>
      </c>
      <c r="H200" s="61">
        <v>20.426100000000002</v>
      </c>
      <c r="I200" s="61">
        <v>0.45069999999999999</v>
      </c>
      <c r="J200" s="61">
        <v>39.8767</v>
      </c>
      <c r="K200" s="189">
        <v>0.25819999999999999</v>
      </c>
      <c r="L200" s="189">
        <v>3.9789999999999999E-2</v>
      </c>
      <c r="M200" s="61" t="s">
        <v>56</v>
      </c>
      <c r="N200" s="187">
        <f t="shared" si="43"/>
        <v>99.713099999999997</v>
      </c>
      <c r="O200" s="187">
        <v>76.978372127024841</v>
      </c>
      <c r="P200" s="61">
        <f t="shared" si="38"/>
        <v>2.2064907153103137</v>
      </c>
      <c r="Q200" s="61">
        <f t="shared" si="39"/>
        <v>9.9782579802240409E-2</v>
      </c>
      <c r="R200" s="61">
        <f t="shared" si="40"/>
        <v>1.264069009747333</v>
      </c>
      <c r="S200" s="61">
        <f t="shared" si="41"/>
        <v>0.20381689532985428</v>
      </c>
      <c r="T200" s="83" t="s">
        <v>56</v>
      </c>
      <c r="U200" s="65"/>
    </row>
    <row r="201" spans="1:21" s="90" customFormat="1" ht="14.25" x14ac:dyDescent="0.2">
      <c r="A201" s="121" t="s">
        <v>197</v>
      </c>
      <c r="B201" s="84">
        <v>1</v>
      </c>
      <c r="C201" s="99"/>
      <c r="D201" s="61">
        <v>38.638800000000003</v>
      </c>
      <c r="E201" s="189">
        <v>1.4999999999999999E-2</v>
      </c>
      <c r="F201" s="189">
        <v>8.9999999999999998E-4</v>
      </c>
      <c r="G201" s="189">
        <v>2.6919000000000002E-2</v>
      </c>
      <c r="H201" s="61">
        <v>20.181200000000004</v>
      </c>
      <c r="I201" s="61">
        <v>0.45810000000000001</v>
      </c>
      <c r="J201" s="61">
        <v>39.873000000000005</v>
      </c>
      <c r="K201" s="189">
        <v>0.23039999999999999</v>
      </c>
      <c r="L201" s="189">
        <v>4.5580999999999962E-2</v>
      </c>
      <c r="M201" s="61" t="s">
        <v>56</v>
      </c>
      <c r="N201" s="187">
        <f t="shared" si="43"/>
        <v>99.469900000000024</v>
      </c>
      <c r="O201" s="187">
        <v>77.200415248144154</v>
      </c>
      <c r="P201" s="61">
        <f t="shared" si="38"/>
        <v>2.2699343943868548</v>
      </c>
      <c r="Q201" s="61">
        <f t="shared" si="39"/>
        <v>0.11431545155869875</v>
      </c>
      <c r="R201" s="61">
        <f t="shared" si="40"/>
        <v>1.1416565912829759</v>
      </c>
      <c r="S201" s="61">
        <f t="shared" si="41"/>
        <v>0.23070229909964118</v>
      </c>
      <c r="T201" s="83" t="s">
        <v>56</v>
      </c>
      <c r="U201" s="65"/>
    </row>
    <row r="202" spans="1:21" s="90" customFormat="1" ht="14.25" x14ac:dyDescent="0.2">
      <c r="A202" s="208" t="s">
        <v>231</v>
      </c>
      <c r="B202" s="80">
        <v>1</v>
      </c>
      <c r="C202" s="98" t="s">
        <v>205</v>
      </c>
      <c r="D202" s="61">
        <v>38.6464</v>
      </c>
      <c r="E202" s="189">
        <v>1.3299999999999999E-2</v>
      </c>
      <c r="F202" s="189">
        <v>2.3E-3</v>
      </c>
      <c r="G202" s="189">
        <v>2.7728000000000003E-2</v>
      </c>
      <c r="H202" s="61">
        <v>20.2759</v>
      </c>
      <c r="I202" s="61">
        <v>0.4582</v>
      </c>
      <c r="J202" s="61">
        <v>39.845199999999998</v>
      </c>
      <c r="K202" s="189">
        <v>0.2288</v>
      </c>
      <c r="L202" s="189">
        <v>4.8571999999999983E-2</v>
      </c>
      <c r="M202" s="61" t="s">
        <v>56</v>
      </c>
      <c r="N202" s="187">
        <f t="shared" si="43"/>
        <v>99.546399999999991</v>
      </c>
      <c r="O202" s="187">
        <v>77.107977770223286</v>
      </c>
      <c r="P202" s="61">
        <f t="shared" si="38"/>
        <v>2.2598257044076959</v>
      </c>
      <c r="Q202" s="61">
        <f t="shared" si="39"/>
        <v>0.12190175981046646</v>
      </c>
      <c r="R202" s="61">
        <f t="shared" si="40"/>
        <v>1.128433263135052</v>
      </c>
      <c r="S202" s="61">
        <f t="shared" si="41"/>
        <v>0.2471667891741037</v>
      </c>
      <c r="T202" s="83" t="s">
        <v>56</v>
      </c>
      <c r="U202" s="65"/>
    </row>
    <row r="203" spans="1:21" s="90" customFormat="1" ht="14.25" x14ac:dyDescent="0.2">
      <c r="A203" s="210"/>
      <c r="B203" s="84">
        <v>1</v>
      </c>
      <c r="C203" s="99" t="s">
        <v>206</v>
      </c>
      <c r="D203" s="61">
        <v>37.230399999999996</v>
      </c>
      <c r="E203" s="189">
        <v>3.15E-2</v>
      </c>
      <c r="F203" s="189">
        <v>1.1000000000000001E-3</v>
      </c>
      <c r="G203" s="189">
        <v>2.1336999999999998E-2</v>
      </c>
      <c r="H203" s="61">
        <v>26.913200000000003</v>
      </c>
      <c r="I203" s="61">
        <v>0.67090000000000005</v>
      </c>
      <c r="J203" s="61">
        <v>34.0015</v>
      </c>
      <c r="K203" s="189">
        <v>0.27129999999999999</v>
      </c>
      <c r="L203" s="189">
        <v>2.2863000000000001E-2</v>
      </c>
      <c r="M203" s="61" t="s">
        <v>56</v>
      </c>
      <c r="N203" s="187">
        <f t="shared" si="43"/>
        <v>99.164100000000019</v>
      </c>
      <c r="O203" s="187">
        <v>68.423021097926949</v>
      </c>
      <c r="P203" s="61">
        <f t="shared" si="38"/>
        <v>2.4928287977646657</v>
      </c>
      <c r="Q203" s="61">
        <f t="shared" si="39"/>
        <v>6.7241151125685641E-2</v>
      </c>
      <c r="R203" s="61">
        <f t="shared" si="40"/>
        <v>1.0080555266560645</v>
      </c>
      <c r="S203" s="61">
        <f t="shared" si="41"/>
        <v>0.18096745484758028</v>
      </c>
      <c r="T203" s="83" t="s">
        <v>56</v>
      </c>
      <c r="U203" s="65"/>
    </row>
    <row r="204" spans="1:21" s="90" customFormat="1" ht="14.25" x14ac:dyDescent="0.2">
      <c r="A204" s="121" t="s">
        <v>198</v>
      </c>
      <c r="B204" s="84">
        <v>1</v>
      </c>
      <c r="C204" s="99"/>
      <c r="D204" s="61">
        <v>38.6145</v>
      </c>
      <c r="E204" s="189">
        <v>1.54E-2</v>
      </c>
      <c r="F204" s="189">
        <v>2E-3</v>
      </c>
      <c r="G204" s="189">
        <v>3.1046000000000004E-2</v>
      </c>
      <c r="H204" s="61">
        <v>20.211300000000001</v>
      </c>
      <c r="I204" s="61">
        <v>0.45710000000000001</v>
      </c>
      <c r="J204" s="61">
        <v>39.950200000000002</v>
      </c>
      <c r="K204" s="189">
        <v>0.2382</v>
      </c>
      <c r="L204" s="189">
        <v>4.6453999999999968E-2</v>
      </c>
      <c r="M204" s="61" t="s">
        <v>56</v>
      </c>
      <c r="N204" s="187">
        <f t="shared" si="43"/>
        <v>99.566200000000009</v>
      </c>
      <c r="O204" s="187">
        <v>77.201008263349323</v>
      </c>
      <c r="P204" s="61">
        <f t="shared" si="38"/>
        <v>2.2616061312236222</v>
      </c>
      <c r="Q204" s="61">
        <f t="shared" si="39"/>
        <v>0.11627976831154779</v>
      </c>
      <c r="R204" s="61">
        <f t="shared" si="40"/>
        <v>1.1785486336851168</v>
      </c>
      <c r="S204" s="61">
        <f t="shared" si="41"/>
        <v>0.23501652812751861</v>
      </c>
      <c r="T204" s="83" t="s">
        <v>56</v>
      </c>
      <c r="U204" s="65"/>
    </row>
    <row r="205" spans="1:21" s="90" customFormat="1" ht="14.25" x14ac:dyDescent="0.2">
      <c r="A205" s="121" t="s">
        <v>199</v>
      </c>
      <c r="B205" s="84">
        <v>1</v>
      </c>
      <c r="C205" s="99"/>
      <c r="D205" s="61">
        <v>38.589300000000001</v>
      </c>
      <c r="E205" s="189">
        <v>1.2500000000000001E-2</v>
      </c>
      <c r="F205" s="189">
        <v>1.2999999999999999E-3</v>
      </c>
      <c r="G205" s="189">
        <v>2.7172999999999999E-2</v>
      </c>
      <c r="H205" s="61">
        <v>20.179000000000002</v>
      </c>
      <c r="I205" s="61">
        <v>0.45329999999999998</v>
      </c>
      <c r="J205" s="61">
        <v>40.021900000000002</v>
      </c>
      <c r="K205" s="189">
        <v>0.2344</v>
      </c>
      <c r="L205" s="189">
        <v>4.3526999999999968E-2</v>
      </c>
      <c r="M205" s="61" t="s">
        <v>56</v>
      </c>
      <c r="N205" s="187">
        <f t="shared" si="43"/>
        <v>99.562399999999997</v>
      </c>
      <c r="O205" s="187">
        <v>77.269231043721064</v>
      </c>
      <c r="P205" s="61">
        <f t="shared" si="38"/>
        <v>2.2463947668368101</v>
      </c>
      <c r="Q205" s="61">
        <f t="shared" si="39"/>
        <v>0.10875795501962666</v>
      </c>
      <c r="R205" s="61">
        <f t="shared" si="40"/>
        <v>1.1616036473561624</v>
      </c>
      <c r="S205" s="61">
        <f t="shared" si="41"/>
        <v>0.21946267743410466</v>
      </c>
      <c r="T205" s="83" t="s">
        <v>56</v>
      </c>
      <c r="U205" s="65"/>
    </row>
    <row r="206" spans="1:21" s="90" customFormat="1" ht="14.25" x14ac:dyDescent="0.2">
      <c r="A206" s="208" t="s">
        <v>232</v>
      </c>
      <c r="B206" s="80">
        <v>1</v>
      </c>
      <c r="C206" s="98" t="s">
        <v>205</v>
      </c>
      <c r="D206" s="61">
        <v>38.782399999999996</v>
      </c>
      <c r="E206" s="189">
        <v>8.9999999999999993E-3</v>
      </c>
      <c r="F206" s="189">
        <v>4.8999999999999998E-3</v>
      </c>
      <c r="G206" s="189">
        <v>2.7182000000000001E-2</v>
      </c>
      <c r="H206" s="61">
        <v>19.329499999999999</v>
      </c>
      <c r="I206" s="61">
        <v>0.3957</v>
      </c>
      <c r="J206" s="61">
        <v>40.7121</v>
      </c>
      <c r="K206" s="189">
        <v>0.22070000000000001</v>
      </c>
      <c r="L206" s="189">
        <v>6.7717999999999987E-2</v>
      </c>
      <c r="M206" s="61" t="s">
        <v>56</v>
      </c>
      <c r="N206" s="187">
        <f t="shared" si="43"/>
        <v>99.549199999999985</v>
      </c>
      <c r="O206" s="187">
        <v>78.323610945682276</v>
      </c>
      <c r="P206" s="61">
        <f t="shared" si="38"/>
        <v>2.0471300344033732</v>
      </c>
      <c r="Q206" s="61">
        <f t="shared" si="39"/>
        <v>0.16633384178168159</v>
      </c>
      <c r="R206" s="61">
        <f t="shared" si="40"/>
        <v>1.1417781111772163</v>
      </c>
      <c r="S206" s="61">
        <f t="shared" si="41"/>
        <v>0.32151499947190137</v>
      </c>
      <c r="T206" s="83" t="s">
        <v>56</v>
      </c>
      <c r="U206" s="65"/>
    </row>
    <row r="207" spans="1:21" s="90" customFormat="1" ht="14.25" x14ac:dyDescent="0.2">
      <c r="A207" s="209"/>
      <c r="B207" s="81">
        <v>1</v>
      </c>
      <c r="C207" s="102" t="s">
        <v>207</v>
      </c>
      <c r="D207" s="61">
        <v>38.431200000000004</v>
      </c>
      <c r="E207" s="189">
        <v>1.18E-2</v>
      </c>
      <c r="F207" s="189">
        <v>2.8E-3</v>
      </c>
      <c r="G207" s="189">
        <v>2.4891000000000003E-2</v>
      </c>
      <c r="H207" s="61">
        <v>21.871099999999998</v>
      </c>
      <c r="I207" s="61">
        <v>0.48949999999999999</v>
      </c>
      <c r="J207" s="61">
        <v>38.939799999999998</v>
      </c>
      <c r="K207" s="189">
        <v>0.2122</v>
      </c>
      <c r="L207" s="189">
        <v>5.090900000000001E-2</v>
      </c>
      <c r="M207" s="61" t="s">
        <v>56</v>
      </c>
      <c r="N207" s="187">
        <f t="shared" si="43"/>
        <v>100.0342</v>
      </c>
      <c r="O207" s="187">
        <v>75.360388903171469</v>
      </c>
      <c r="P207" s="61">
        <f t="shared" si="38"/>
        <v>2.2381133093442944</v>
      </c>
      <c r="Q207" s="61">
        <f t="shared" si="39"/>
        <v>0.13073770281306019</v>
      </c>
      <c r="R207" s="61">
        <f t="shared" si="40"/>
        <v>0.97023012102729178</v>
      </c>
      <c r="S207" s="61">
        <f t="shared" si="41"/>
        <v>0.28593773719947208</v>
      </c>
      <c r="T207" s="83" t="s">
        <v>56</v>
      </c>
      <c r="U207" s="65"/>
    </row>
    <row r="208" spans="1:21" s="90" customFormat="1" ht="14.25" x14ac:dyDescent="0.2">
      <c r="A208" s="210"/>
      <c r="B208" s="84">
        <v>1</v>
      </c>
      <c r="C208" s="99" t="s">
        <v>206</v>
      </c>
      <c r="D208" s="61">
        <v>37.6629</v>
      </c>
      <c r="E208" s="189">
        <v>1.6400000000000001E-2</v>
      </c>
      <c r="F208" s="189">
        <v>8.0000000000000004E-4</v>
      </c>
      <c r="G208" s="189">
        <v>1.8100000000000002E-2</v>
      </c>
      <c r="H208" s="61">
        <v>25.520699999999998</v>
      </c>
      <c r="I208" s="61">
        <v>0.61409999999999998</v>
      </c>
      <c r="J208" s="61">
        <v>35.4465</v>
      </c>
      <c r="K208" s="189">
        <v>0.25480000000000003</v>
      </c>
      <c r="L208" s="189">
        <v>2.4199999999999965E-2</v>
      </c>
      <c r="M208" s="61" t="s">
        <v>56</v>
      </c>
      <c r="N208" s="187">
        <f t="shared" si="43"/>
        <v>99.558499999999981</v>
      </c>
      <c r="O208" s="187">
        <v>70.451665982832012</v>
      </c>
      <c r="P208" s="61">
        <f t="shared" si="38"/>
        <v>2.406281959350645</v>
      </c>
      <c r="Q208" s="61">
        <f t="shared" si="39"/>
        <v>6.8271902726644282E-2</v>
      </c>
      <c r="R208" s="61">
        <f t="shared" si="40"/>
        <v>0.99840521615786426</v>
      </c>
      <c r="S208" s="61">
        <f t="shared" si="41"/>
        <v>0.17423467479158705</v>
      </c>
      <c r="T208" s="83" t="s">
        <v>56</v>
      </c>
      <c r="U208" s="65"/>
    </row>
    <row r="209" spans="1:21" s="90" customFormat="1" ht="14.25" x14ac:dyDescent="0.2">
      <c r="A209" s="121" t="s">
        <v>200</v>
      </c>
      <c r="B209" s="84">
        <v>1</v>
      </c>
      <c r="C209" s="99"/>
      <c r="D209" s="61">
        <v>38.541600000000003</v>
      </c>
      <c r="E209" s="189">
        <v>1.0999999999999999E-2</v>
      </c>
      <c r="F209" s="189">
        <v>2.3999999999999998E-3</v>
      </c>
      <c r="G209" s="189">
        <v>2.5109000000000003E-2</v>
      </c>
      <c r="H209" s="61">
        <v>20.8688</v>
      </c>
      <c r="I209" s="61">
        <v>0.46410000000000001</v>
      </c>
      <c r="J209" s="61">
        <v>39.745699999999999</v>
      </c>
      <c r="K209" s="189">
        <v>0.23599999999999999</v>
      </c>
      <c r="L209" s="189">
        <v>4.4490999999999982E-2</v>
      </c>
      <c r="M209" s="61" t="s">
        <v>56</v>
      </c>
      <c r="N209" s="187">
        <f t="shared" si="43"/>
        <v>99.939200000000014</v>
      </c>
      <c r="O209" s="187">
        <v>76.560519399561855</v>
      </c>
      <c r="P209" s="61">
        <f t="shared" si="38"/>
        <v>2.223894042781569</v>
      </c>
      <c r="Q209" s="61">
        <f t="shared" si="39"/>
        <v>0.11193915316625441</v>
      </c>
      <c r="R209" s="61">
        <f t="shared" si="40"/>
        <v>1.1308747987426204</v>
      </c>
      <c r="S209" s="61">
        <f t="shared" si="41"/>
        <v>0.23360357995959302</v>
      </c>
      <c r="T209" s="83" t="s">
        <v>56</v>
      </c>
      <c r="U209" s="65"/>
    </row>
    <row r="210" spans="1:21" s="90" customFormat="1" ht="14.25" x14ac:dyDescent="0.2">
      <c r="A210" s="121" t="s">
        <v>201</v>
      </c>
      <c r="B210" s="84">
        <v>1</v>
      </c>
      <c r="C210" s="99"/>
      <c r="D210" s="61">
        <v>38.688400000000001</v>
      </c>
      <c r="E210" s="189">
        <v>1.0800000000000001E-2</v>
      </c>
      <c r="F210" s="189">
        <v>2.0000000000000001E-4</v>
      </c>
      <c r="G210" s="189">
        <v>1.2718000000000004E-2</v>
      </c>
      <c r="H210" s="61">
        <v>20.557400000000001</v>
      </c>
      <c r="I210" s="61">
        <v>0.4632</v>
      </c>
      <c r="J210" s="61">
        <v>40.021100000000004</v>
      </c>
      <c r="K210" s="189">
        <v>0.19500000000000001</v>
      </c>
      <c r="L210" s="189">
        <v>4.1282000000000006E-2</v>
      </c>
      <c r="M210" s="61" t="s">
        <v>56</v>
      </c>
      <c r="N210" s="187">
        <f t="shared" si="43"/>
        <v>99.990099999999998</v>
      </c>
      <c r="O210" s="187">
        <v>76.988786751761808</v>
      </c>
      <c r="P210" s="61">
        <f t="shared" si="38"/>
        <v>2.2532032260889023</v>
      </c>
      <c r="Q210" s="61">
        <f t="shared" si="39"/>
        <v>0.10315058806479582</v>
      </c>
      <c r="R210" s="61">
        <f t="shared" si="40"/>
        <v>0.94856353429908447</v>
      </c>
      <c r="S210" s="61">
        <f t="shared" si="41"/>
        <v>0.21205078990832338</v>
      </c>
      <c r="T210" s="83" t="s">
        <v>56</v>
      </c>
      <c r="U210" s="65"/>
    </row>
    <row r="211" spans="1:21" s="90" customFormat="1" ht="14.25" x14ac:dyDescent="0.2">
      <c r="A211" s="197" t="s">
        <v>233</v>
      </c>
      <c r="B211" s="80">
        <v>1</v>
      </c>
      <c r="C211" s="98"/>
      <c r="D211" s="61">
        <v>38.557100000000005</v>
      </c>
      <c r="E211" s="189">
        <v>1.4500000000000001E-2</v>
      </c>
      <c r="F211" s="189">
        <v>0</v>
      </c>
      <c r="G211" s="189">
        <v>2.5736000000000002E-2</v>
      </c>
      <c r="H211" s="61">
        <v>19.949000000000002</v>
      </c>
      <c r="I211" s="61">
        <v>0.43709999999999999</v>
      </c>
      <c r="J211" s="61">
        <v>39.9587</v>
      </c>
      <c r="K211" s="189">
        <v>0.2291</v>
      </c>
      <c r="L211" s="189">
        <v>4.5263999999999985E-2</v>
      </c>
      <c r="M211" s="61" t="s">
        <v>56</v>
      </c>
      <c r="N211" s="187">
        <f t="shared" si="43"/>
        <v>99.216500000000011</v>
      </c>
      <c r="O211" s="187">
        <v>77.452788768591688</v>
      </c>
      <c r="P211" s="61">
        <f t="shared" si="38"/>
        <v>2.1910872725449897</v>
      </c>
      <c r="Q211" s="61">
        <f t="shared" si="39"/>
        <v>0.11327695845960951</v>
      </c>
      <c r="R211" s="61">
        <f t="shared" si="40"/>
        <v>1.1484284926562733</v>
      </c>
      <c r="S211" s="61">
        <f t="shared" si="41"/>
        <v>0.22597620443107505</v>
      </c>
      <c r="T211" s="83" t="s">
        <v>56</v>
      </c>
      <c r="U211" s="65"/>
    </row>
    <row r="212" spans="1:21" s="90" customFormat="1" ht="14.25" x14ac:dyDescent="0.2">
      <c r="A212" s="85" t="s">
        <v>202</v>
      </c>
      <c r="B212" s="86">
        <v>1</v>
      </c>
      <c r="C212" s="196"/>
      <c r="D212" s="61">
        <v>38.582600000000006</v>
      </c>
      <c r="E212" s="189">
        <v>1.12E-2</v>
      </c>
      <c r="F212" s="189">
        <v>8.9999999999999998E-4</v>
      </c>
      <c r="G212" s="189">
        <v>2.5454000000000004E-2</v>
      </c>
      <c r="H212" s="61">
        <v>20.070599999999999</v>
      </c>
      <c r="I212" s="61">
        <v>0.4335</v>
      </c>
      <c r="J212" s="61">
        <v>40.330400000000004</v>
      </c>
      <c r="K212" s="189">
        <v>0.24199999999999999</v>
      </c>
      <c r="L212" s="189">
        <v>4.7945999999999968E-2</v>
      </c>
      <c r="M212" s="61" t="s">
        <v>56</v>
      </c>
      <c r="N212" s="187">
        <f t="shared" si="43"/>
        <v>99.74460000000002</v>
      </c>
      <c r="O212" s="187">
        <v>77.499360499705929</v>
      </c>
      <c r="P212" s="61">
        <f t="shared" si="38"/>
        <v>2.1598756389943503</v>
      </c>
      <c r="Q212" s="61">
        <f t="shared" si="39"/>
        <v>0.11888302620355851</v>
      </c>
      <c r="R212" s="61">
        <f t="shared" si="40"/>
        <v>1.2057437246519787</v>
      </c>
      <c r="S212" s="61">
        <f t="shared" si="41"/>
        <v>0.23860536657211415</v>
      </c>
      <c r="T212" s="83" t="s">
        <v>56</v>
      </c>
      <c r="U212" s="65"/>
    </row>
    <row r="213" spans="1:21" s="90" customFormat="1" ht="14.25" x14ac:dyDescent="0.2">
      <c r="A213" s="198" t="s">
        <v>234</v>
      </c>
      <c r="B213" s="86">
        <v>1</v>
      </c>
      <c r="C213" s="196"/>
      <c r="D213" s="87">
        <v>38.582300000000004</v>
      </c>
      <c r="E213" s="190">
        <v>1.0699999999999999E-2</v>
      </c>
      <c r="F213" s="190">
        <v>5.9999999999999995E-4</v>
      </c>
      <c r="G213" s="190">
        <v>2.2163000000000002E-2</v>
      </c>
      <c r="H213" s="87">
        <v>20.548999999999999</v>
      </c>
      <c r="I213" s="87">
        <v>0.46160000000000001</v>
      </c>
      <c r="J213" s="87">
        <v>39.894799999999996</v>
      </c>
      <c r="K213" s="190">
        <v>0.25159999999999999</v>
      </c>
      <c r="L213" s="190">
        <v>3.9736999999999988E-2</v>
      </c>
      <c r="M213" s="87" t="s">
        <v>56</v>
      </c>
      <c r="N213" s="188">
        <f t="shared" si="43"/>
        <v>99.8125</v>
      </c>
      <c r="O213" s="188">
        <v>76.881982619885193</v>
      </c>
      <c r="P213" s="87">
        <f t="shared" si="38"/>
        <v>2.246338021314906</v>
      </c>
      <c r="Q213" s="87">
        <f t="shared" si="39"/>
        <v>9.9604459729087477E-2</v>
      </c>
      <c r="R213" s="87">
        <f t="shared" si="40"/>
        <v>1.2243904812886273</v>
      </c>
      <c r="S213" s="87">
        <f t="shared" si="41"/>
        <v>0.20467720429730188</v>
      </c>
      <c r="T213" s="88" t="s">
        <v>56</v>
      </c>
      <c r="U213" s="65"/>
    </row>
    <row r="214" spans="1:21" s="90" customFormat="1" ht="14.25" x14ac:dyDescent="0.2">
      <c r="A214" s="69" t="s">
        <v>398</v>
      </c>
      <c r="B214" s="89"/>
      <c r="C214" s="75"/>
      <c r="D214" s="75"/>
      <c r="E214" s="75"/>
      <c r="F214" s="75"/>
      <c r="G214" s="75"/>
      <c r="H214" s="75"/>
      <c r="I214" s="75"/>
      <c r="J214" s="75"/>
      <c r="K214" s="75"/>
      <c r="L214" s="75"/>
      <c r="M214" s="75"/>
      <c r="N214" s="75"/>
      <c r="O214" s="75"/>
      <c r="P214" s="75"/>
      <c r="Q214" s="75"/>
      <c r="R214" s="75"/>
      <c r="S214" s="75"/>
      <c r="T214" s="75"/>
      <c r="U214" s="65"/>
    </row>
    <row r="215" spans="1:21" x14ac:dyDescent="0.25">
      <c r="U215" s="100"/>
    </row>
  </sheetData>
  <mergeCells count="59">
    <mergeCell ref="A7:A8"/>
    <mergeCell ref="A2:A3"/>
    <mergeCell ref="B2:B3"/>
    <mergeCell ref="D3:T3"/>
    <mergeCell ref="A4:A6"/>
    <mergeCell ref="C2:C3"/>
    <mergeCell ref="A18:A19"/>
    <mergeCell ref="A28:A30"/>
    <mergeCell ref="A31:C31"/>
    <mergeCell ref="D31:T31"/>
    <mergeCell ref="A33:A34"/>
    <mergeCell ref="A77:A78"/>
    <mergeCell ref="A35:A37"/>
    <mergeCell ref="A41:A43"/>
    <mergeCell ref="A44:A46"/>
    <mergeCell ref="A47:A49"/>
    <mergeCell ref="A54:A55"/>
    <mergeCell ref="A63:A64"/>
    <mergeCell ref="A65:A66"/>
    <mergeCell ref="A67:A68"/>
    <mergeCell ref="A69:A71"/>
    <mergeCell ref="A72:A74"/>
    <mergeCell ref="A75:A76"/>
    <mergeCell ref="A120:A121"/>
    <mergeCell ref="A79:A80"/>
    <mergeCell ref="A83:A84"/>
    <mergeCell ref="A89:A90"/>
    <mergeCell ref="A99:A101"/>
    <mergeCell ref="A102:A104"/>
    <mergeCell ref="A105:A107"/>
    <mergeCell ref="A108:A110"/>
    <mergeCell ref="A111:A113"/>
    <mergeCell ref="A114:A115"/>
    <mergeCell ref="A116:A117"/>
    <mergeCell ref="A118:A119"/>
    <mergeCell ref="A96:A98"/>
    <mergeCell ref="A122:A124"/>
    <mergeCell ref="A126:A128"/>
    <mergeCell ref="A129:A130"/>
    <mergeCell ref="A131:A132"/>
    <mergeCell ref="D173:T173"/>
    <mergeCell ref="A141:A143"/>
    <mergeCell ref="A144:A145"/>
    <mergeCell ref="A148:A149"/>
    <mergeCell ref="A150:A152"/>
    <mergeCell ref="A155:A156"/>
    <mergeCell ref="A206:A208"/>
    <mergeCell ref="A159:A160"/>
    <mergeCell ref="A164:A165"/>
    <mergeCell ref="A173:C173"/>
    <mergeCell ref="A135:A137"/>
    <mergeCell ref="A138:A140"/>
    <mergeCell ref="A176:A177"/>
    <mergeCell ref="A182:A183"/>
    <mergeCell ref="A190:A191"/>
    <mergeCell ref="A192:A193"/>
    <mergeCell ref="A194:A195"/>
    <mergeCell ref="A196:A197"/>
    <mergeCell ref="A202:A20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44"/>
  <sheetViews>
    <sheetView zoomScaleNormal="100" workbookViewId="0">
      <selection activeCell="A2" sqref="A2:A3"/>
    </sheetView>
  </sheetViews>
  <sheetFormatPr defaultRowHeight="12.75" x14ac:dyDescent="0.2"/>
  <cols>
    <col min="1" max="1" width="9.140625" style="138" customWidth="1"/>
    <col min="2" max="2" width="6.28515625" style="151" customWidth="1"/>
    <col min="3" max="3" width="8" style="151" customWidth="1"/>
    <col min="4" max="4" width="3.85546875" style="105" customWidth="1"/>
    <col min="5" max="19" width="9.140625" style="70"/>
    <col min="20" max="20" width="10.85546875" style="70" customWidth="1"/>
    <col min="21" max="35" width="9.140625" style="70"/>
    <col min="36" max="36" width="9.140625" style="70" customWidth="1"/>
    <col min="37" max="37" width="14.42578125" style="65" customWidth="1"/>
    <col min="38" max="39" width="9.140625" style="70"/>
    <col min="40" max="49" width="9.7109375" style="70" customWidth="1"/>
    <col min="50" max="50" width="9.140625" style="70"/>
    <col min="51" max="51" width="9.28515625" style="70" customWidth="1"/>
    <col min="52" max="16384" width="9.140625" style="70"/>
  </cols>
  <sheetData>
    <row r="1" spans="1:66" ht="18" x14ac:dyDescent="0.2">
      <c r="A1" s="137" t="s">
        <v>343</v>
      </c>
      <c r="B1" s="143"/>
      <c r="C1" s="143"/>
      <c r="D1" s="103"/>
      <c r="E1" s="144"/>
      <c r="F1" s="144"/>
      <c r="G1" s="144"/>
      <c r="H1" s="144"/>
      <c r="I1" s="144"/>
      <c r="J1" s="144"/>
      <c r="K1" s="144"/>
      <c r="L1" s="144"/>
      <c r="M1" s="144"/>
      <c r="N1" s="144"/>
      <c r="O1" s="144"/>
      <c r="P1" s="144"/>
      <c r="Q1" s="144"/>
      <c r="R1" s="144"/>
      <c r="S1" s="144"/>
      <c r="T1" s="144"/>
      <c r="U1" s="144"/>
    </row>
    <row r="2" spans="1:66" ht="52.5" customHeight="1" x14ac:dyDescent="0.2">
      <c r="A2" s="235" t="s">
        <v>154</v>
      </c>
      <c r="B2" s="243" t="s">
        <v>336</v>
      </c>
      <c r="C2" s="243" t="s">
        <v>400</v>
      </c>
      <c r="D2" s="241" t="s">
        <v>208</v>
      </c>
      <c r="E2" s="238" t="s">
        <v>338</v>
      </c>
      <c r="F2" s="239"/>
      <c r="G2" s="239"/>
      <c r="H2" s="239"/>
      <c r="I2" s="239"/>
      <c r="J2" s="239"/>
      <c r="K2" s="239"/>
      <c r="L2" s="239"/>
      <c r="M2" s="239"/>
      <c r="N2" s="239"/>
      <c r="O2" s="239"/>
      <c r="P2" s="239"/>
      <c r="Q2" s="239"/>
      <c r="R2" s="240"/>
      <c r="S2" s="238" t="s">
        <v>155</v>
      </c>
      <c r="T2" s="239"/>
      <c r="U2" s="240"/>
      <c r="W2" s="235" t="s">
        <v>154</v>
      </c>
      <c r="X2" s="233" t="s">
        <v>339</v>
      </c>
      <c r="Y2" s="237"/>
      <c r="Z2" s="237"/>
      <c r="AA2" s="237"/>
      <c r="AB2" s="237"/>
      <c r="AC2" s="237"/>
      <c r="AD2" s="237"/>
      <c r="AE2" s="237"/>
      <c r="AF2" s="237"/>
      <c r="AG2" s="237"/>
      <c r="AH2" s="237"/>
      <c r="AI2" s="237"/>
      <c r="AJ2" s="234"/>
      <c r="AK2" s="71" t="s">
        <v>209</v>
      </c>
      <c r="AM2" s="235" t="s">
        <v>154</v>
      </c>
      <c r="AN2" s="233" t="s">
        <v>340</v>
      </c>
      <c r="AO2" s="237"/>
      <c r="AP2" s="237"/>
      <c r="AQ2" s="237"/>
      <c r="AR2" s="237"/>
      <c r="AS2" s="237"/>
      <c r="AT2" s="237"/>
      <c r="AU2" s="237"/>
      <c r="AV2" s="237"/>
      <c r="AW2" s="234"/>
      <c r="AY2" s="235" t="s">
        <v>154</v>
      </c>
      <c r="AZ2" s="233" t="s">
        <v>346</v>
      </c>
      <c r="BA2" s="237"/>
      <c r="BB2" s="237"/>
      <c r="BC2" s="237"/>
      <c r="BD2" s="237"/>
      <c r="BE2" s="237"/>
      <c r="BF2" s="237"/>
      <c r="BG2" s="237"/>
      <c r="BH2" s="237"/>
      <c r="BI2" s="237"/>
      <c r="BJ2" s="237"/>
      <c r="BK2" s="237"/>
      <c r="BL2" s="234"/>
      <c r="BM2" s="233" t="s">
        <v>158</v>
      </c>
      <c r="BN2" s="234"/>
    </row>
    <row r="3" spans="1:66" s="147" customFormat="1" ht="15.75" x14ac:dyDescent="0.25">
      <c r="A3" s="236"/>
      <c r="B3" s="244"/>
      <c r="C3" s="244"/>
      <c r="D3" s="242"/>
      <c r="E3" s="125" t="s">
        <v>57</v>
      </c>
      <c r="F3" s="74" t="s">
        <v>58</v>
      </c>
      <c r="G3" s="74" t="s">
        <v>59</v>
      </c>
      <c r="H3" s="74" t="s">
        <v>77</v>
      </c>
      <c r="I3" s="74" t="s">
        <v>78</v>
      </c>
      <c r="J3" s="74" t="s">
        <v>79</v>
      </c>
      <c r="K3" s="74" t="s">
        <v>80</v>
      </c>
      <c r="L3" s="74" t="s">
        <v>61</v>
      </c>
      <c r="M3" s="74" t="s">
        <v>62</v>
      </c>
      <c r="N3" s="74" t="s">
        <v>63</v>
      </c>
      <c r="O3" s="74" t="s">
        <v>66</v>
      </c>
      <c r="P3" s="74" t="s">
        <v>64</v>
      </c>
      <c r="Q3" s="74" t="s">
        <v>81</v>
      </c>
      <c r="R3" s="79" t="s">
        <v>73</v>
      </c>
      <c r="S3" s="193" t="s">
        <v>97</v>
      </c>
      <c r="T3" s="195" t="s">
        <v>399</v>
      </c>
      <c r="U3" s="141" t="s">
        <v>310</v>
      </c>
      <c r="W3" s="236"/>
      <c r="X3" s="125" t="s">
        <v>57</v>
      </c>
      <c r="Y3" s="74" t="s">
        <v>58</v>
      </c>
      <c r="Z3" s="74" t="s">
        <v>59</v>
      </c>
      <c r="AA3" s="74" t="s">
        <v>60</v>
      </c>
      <c r="AB3" s="74" t="s">
        <v>140</v>
      </c>
      <c r="AC3" s="74" t="s">
        <v>98</v>
      </c>
      <c r="AD3" s="74" t="s">
        <v>99</v>
      </c>
      <c r="AE3" s="74" t="s">
        <v>100</v>
      </c>
      <c r="AF3" s="74" t="s">
        <v>61</v>
      </c>
      <c r="AG3" s="74" t="s">
        <v>62</v>
      </c>
      <c r="AH3" s="74" t="s">
        <v>63</v>
      </c>
      <c r="AI3" s="74" t="s">
        <v>66</v>
      </c>
      <c r="AJ3" s="191" t="s">
        <v>311</v>
      </c>
      <c r="AK3" s="68" t="s">
        <v>156</v>
      </c>
      <c r="AM3" s="236"/>
      <c r="AN3" s="176" t="s">
        <v>57</v>
      </c>
      <c r="AO3" s="177" t="s">
        <v>58</v>
      </c>
      <c r="AP3" s="177" t="s">
        <v>59</v>
      </c>
      <c r="AQ3" s="179" t="s">
        <v>140</v>
      </c>
      <c r="AR3" s="179" t="s">
        <v>98</v>
      </c>
      <c r="AS3" s="179" t="s">
        <v>99</v>
      </c>
      <c r="AT3" s="179" t="s">
        <v>100</v>
      </c>
      <c r="AU3" s="177" t="s">
        <v>61</v>
      </c>
      <c r="AV3" s="177" t="s">
        <v>62</v>
      </c>
      <c r="AW3" s="178" t="s">
        <v>156</v>
      </c>
      <c r="AY3" s="236"/>
      <c r="AZ3" s="145" t="s">
        <v>57</v>
      </c>
      <c r="BA3" s="146" t="s">
        <v>58</v>
      </c>
      <c r="BB3" s="146" t="s">
        <v>59</v>
      </c>
      <c r="BC3" s="146" t="s">
        <v>60</v>
      </c>
      <c r="BD3" s="146" t="s">
        <v>140</v>
      </c>
      <c r="BE3" s="146" t="s">
        <v>98</v>
      </c>
      <c r="BF3" s="146" t="s">
        <v>99</v>
      </c>
      <c r="BG3" s="146" t="s">
        <v>100</v>
      </c>
      <c r="BH3" s="146" t="s">
        <v>61</v>
      </c>
      <c r="BI3" s="146" t="s">
        <v>62</v>
      </c>
      <c r="BJ3" s="146" t="s">
        <v>63</v>
      </c>
      <c r="BK3" s="146" t="s">
        <v>66</v>
      </c>
      <c r="BL3" s="146" t="s">
        <v>156</v>
      </c>
      <c r="BM3" s="142" t="s">
        <v>395</v>
      </c>
      <c r="BN3" s="142" t="s">
        <v>157</v>
      </c>
    </row>
    <row r="4" spans="1:66" x14ac:dyDescent="0.2">
      <c r="A4" s="16" t="s">
        <v>326</v>
      </c>
      <c r="B4" s="139">
        <v>2</v>
      </c>
      <c r="C4" s="193">
        <v>40</v>
      </c>
      <c r="D4" s="169">
        <v>2</v>
      </c>
      <c r="E4" s="132">
        <v>52.291150000000002</v>
      </c>
      <c r="F4" s="133">
        <v>0.2447</v>
      </c>
      <c r="G4" s="133">
        <v>7.2688500000000014</v>
      </c>
      <c r="H4" s="133">
        <v>15.106249999999999</v>
      </c>
      <c r="I4" s="133">
        <v>0.25029999999999997</v>
      </c>
      <c r="J4" s="133">
        <v>11.184850000000001</v>
      </c>
      <c r="K4" s="133">
        <v>9.8944499999999991</v>
      </c>
      <c r="L4" s="133">
        <v>2.4146000000000001</v>
      </c>
      <c r="M4" s="133">
        <v>0.88385000000000002</v>
      </c>
      <c r="N4" s="133">
        <v>0.18338735</v>
      </c>
      <c r="O4" s="133">
        <v>0.25564036000000001</v>
      </c>
      <c r="P4" s="133">
        <v>0.12001499999999998</v>
      </c>
      <c r="Q4" s="133">
        <v>0.94004999999999972</v>
      </c>
      <c r="R4" s="134">
        <f t="shared" ref="R4:R24" si="0">SUM(E4:Q4)</f>
        <v>101.03809270999999</v>
      </c>
      <c r="S4" s="158">
        <v>77.56710178791549</v>
      </c>
      <c r="T4" s="133">
        <f>10.545*K4/G4+1.8962</f>
        <v>16.250186565962974</v>
      </c>
      <c r="U4" s="134">
        <f>IF(T4&gt;H4,T4,H4)</f>
        <v>16.250186565962974</v>
      </c>
      <c r="V4" s="61"/>
      <c r="W4" s="131" t="s">
        <v>326</v>
      </c>
      <c r="X4" s="154">
        <v>52.502000000000002</v>
      </c>
      <c r="Y4" s="155">
        <v>0.252</v>
      </c>
      <c r="Z4" s="155">
        <v>7.6390000000000002</v>
      </c>
      <c r="AA4" s="155">
        <v>5.2270000000000003</v>
      </c>
      <c r="AB4" s="155">
        <v>11.545</v>
      </c>
      <c r="AC4" s="155">
        <v>0.26300000000000001</v>
      </c>
      <c r="AD4" s="155">
        <v>8.26</v>
      </c>
      <c r="AE4" s="155">
        <v>10.393000000000001</v>
      </c>
      <c r="AF4" s="155">
        <v>2.532</v>
      </c>
      <c r="AG4" s="155">
        <v>0.92500000000000004</v>
      </c>
      <c r="AH4" s="155">
        <v>0.189</v>
      </c>
      <c r="AI4" s="155">
        <v>0.27300000000000002</v>
      </c>
      <c r="AJ4" s="152">
        <v>1206</v>
      </c>
      <c r="AK4" s="92">
        <v>2.7252570083710177</v>
      </c>
      <c r="AL4" s="93"/>
      <c r="AM4" s="131" t="s">
        <v>326</v>
      </c>
      <c r="AN4" s="132">
        <v>53.051423411673916</v>
      </c>
      <c r="AO4" s="133">
        <v>0.25379206421535261</v>
      </c>
      <c r="AP4" s="133">
        <v>7.6933237243693577</v>
      </c>
      <c r="AQ4" s="133">
        <v>16.363878942156525</v>
      </c>
      <c r="AR4" s="133">
        <v>0.26487028924062589</v>
      </c>
      <c r="AS4" s="133">
        <v>8.3187398826143344</v>
      </c>
      <c r="AT4" s="133">
        <v>10.466908426151429</v>
      </c>
      <c r="AU4" s="133">
        <v>2.5500059785447329</v>
      </c>
      <c r="AV4" s="133">
        <v>0.93157801348889346</v>
      </c>
      <c r="AW4" s="134">
        <v>0.10547926754484231</v>
      </c>
      <c r="AY4" s="131" t="s">
        <v>326</v>
      </c>
      <c r="AZ4" s="164">
        <v>51.189900000000002</v>
      </c>
      <c r="BA4" s="165">
        <v>0.2238</v>
      </c>
      <c r="BB4" s="165">
        <v>6.8830999999999998</v>
      </c>
      <c r="BC4" s="165">
        <v>5.5838000000000001</v>
      </c>
      <c r="BD4" s="165">
        <v>11.512499999999999</v>
      </c>
      <c r="BE4" s="165">
        <v>0.26640000000000003</v>
      </c>
      <c r="BF4" s="165">
        <v>11.324</v>
      </c>
      <c r="BG4" s="165">
        <v>9.3893000000000004</v>
      </c>
      <c r="BH4" s="165">
        <v>2.2824</v>
      </c>
      <c r="BI4" s="165">
        <v>0.83240000000000003</v>
      </c>
      <c r="BJ4" s="165">
        <v>0.1701</v>
      </c>
      <c r="BK4" s="165">
        <v>0.24399999999999999</v>
      </c>
      <c r="BL4" s="165">
        <v>9.8500000000000004E-2</v>
      </c>
      <c r="BM4" s="158">
        <f>S4+3</f>
        <v>80.56710178791549</v>
      </c>
      <c r="BN4" s="180">
        <v>12</v>
      </c>
    </row>
    <row r="5" spans="1:66" x14ac:dyDescent="0.2">
      <c r="A5" s="16" t="s">
        <v>82</v>
      </c>
      <c r="B5" s="135">
        <v>2</v>
      </c>
      <c r="C5" s="135">
        <v>50</v>
      </c>
      <c r="D5" s="173">
        <v>1</v>
      </c>
      <c r="E5" s="82">
        <v>47.780799999999999</v>
      </c>
      <c r="F5" s="61">
        <v>1.0306</v>
      </c>
      <c r="G5" s="61">
        <v>14.904900000000001</v>
      </c>
      <c r="H5" s="61">
        <v>7.2393000000000001</v>
      </c>
      <c r="I5" s="61">
        <v>7.8100000000000003E-2</v>
      </c>
      <c r="J5" s="61">
        <v>11.836</v>
      </c>
      <c r="K5" s="61">
        <v>12.475300000000001</v>
      </c>
      <c r="L5" s="61">
        <v>3.4293999999999998</v>
      </c>
      <c r="M5" s="61">
        <v>1.1467000000000001</v>
      </c>
      <c r="N5" s="61">
        <v>0.21122786000000002</v>
      </c>
      <c r="O5" s="61">
        <v>0.24533608000000004</v>
      </c>
      <c r="P5" s="61">
        <v>0.11999</v>
      </c>
      <c r="Q5" s="61">
        <v>0.94839999999999991</v>
      </c>
      <c r="R5" s="83">
        <f t="shared" si="0"/>
        <v>101.44605394000001</v>
      </c>
      <c r="S5" s="159">
        <v>89.411864299084399</v>
      </c>
      <c r="T5" s="61">
        <f>10.545*K5/G5+1.8962</f>
        <v>10.722293331723124</v>
      </c>
      <c r="U5" s="83">
        <f t="shared" ref="U5:U24" si="1">IF(T5&gt;H5,T5,H5)</f>
        <v>10.722293331723124</v>
      </c>
      <c r="V5" s="61"/>
      <c r="W5" s="16" t="s">
        <v>82</v>
      </c>
      <c r="X5" s="156">
        <v>46.468000000000004</v>
      </c>
      <c r="Y5" s="157">
        <v>0.97</v>
      </c>
      <c r="Z5" s="157">
        <v>14.032</v>
      </c>
      <c r="AA5" s="157">
        <v>3.032</v>
      </c>
      <c r="AB5" s="157">
        <v>7.9829999999999997</v>
      </c>
      <c r="AC5" s="157">
        <v>7.4999999999999997E-2</v>
      </c>
      <c r="AD5" s="157">
        <v>10.94</v>
      </c>
      <c r="AE5" s="157">
        <v>11.753</v>
      </c>
      <c r="AF5" s="157">
        <v>3.23</v>
      </c>
      <c r="AG5" s="157">
        <v>1.083</v>
      </c>
      <c r="AH5" s="157">
        <v>0.19800000000000001</v>
      </c>
      <c r="AI5" s="157">
        <v>0.23499999999999999</v>
      </c>
      <c r="AJ5" s="153">
        <v>1288</v>
      </c>
      <c r="AK5" s="96">
        <v>1.4801240799795783</v>
      </c>
      <c r="AL5" s="93"/>
      <c r="AM5" s="16" t="s">
        <v>82</v>
      </c>
      <c r="AN5" s="82">
        <v>49.200021423287133</v>
      </c>
      <c r="AO5" s="61">
        <v>0.82886359966833956</v>
      </c>
      <c r="AP5" s="61">
        <v>11.990323742831073</v>
      </c>
      <c r="AQ5" s="61">
        <v>9.1527373932714688</v>
      </c>
      <c r="AR5" s="61">
        <v>6.4087391726933465E-2</v>
      </c>
      <c r="AS5" s="61">
        <v>9.3482142065686951</v>
      </c>
      <c r="AT5" s="61">
        <v>10.042921532888654</v>
      </c>
      <c r="AU5" s="61">
        <v>2.7600303370399346</v>
      </c>
      <c r="AV5" s="61">
        <v>0.9254219365369194</v>
      </c>
      <c r="AW5" s="83">
        <v>5.687378436180853</v>
      </c>
      <c r="AY5" s="16" t="s">
        <v>82</v>
      </c>
      <c r="AZ5" s="166">
        <v>47.781399999999998</v>
      </c>
      <c r="BA5" s="36">
        <v>0.71650000000000003</v>
      </c>
      <c r="BB5" s="36">
        <v>10.350300000000001</v>
      </c>
      <c r="BC5" s="36">
        <v>2.2603</v>
      </c>
      <c r="BD5" s="36">
        <v>7.2565999999999997</v>
      </c>
      <c r="BE5" s="36">
        <v>7.2400000000000006E-2</v>
      </c>
      <c r="BF5" s="36">
        <v>14.367100000000001</v>
      </c>
      <c r="BG5" s="36">
        <v>8.7088999999999999</v>
      </c>
      <c r="BH5" s="36">
        <v>2.3826000000000001</v>
      </c>
      <c r="BI5" s="36">
        <v>0.80279999999999996</v>
      </c>
      <c r="BJ5" s="36">
        <v>0.1726</v>
      </c>
      <c r="BK5" s="36">
        <v>0.2165</v>
      </c>
      <c r="BL5" s="36">
        <v>4.9119000000000002</v>
      </c>
      <c r="BM5" s="159">
        <f>S5+2</f>
        <v>91.411864299084399</v>
      </c>
      <c r="BN5" s="94">
        <v>12</v>
      </c>
    </row>
    <row r="6" spans="1:66" x14ac:dyDescent="0.2">
      <c r="A6" s="16" t="s">
        <v>83</v>
      </c>
      <c r="B6" s="135">
        <v>2</v>
      </c>
      <c r="C6" s="135">
        <v>35</v>
      </c>
      <c r="D6" s="173">
        <v>1</v>
      </c>
      <c r="E6" s="82">
        <v>47.265300000000003</v>
      </c>
      <c r="F6" s="61">
        <v>1.3952</v>
      </c>
      <c r="G6" s="61">
        <v>17.4009</v>
      </c>
      <c r="H6" s="61">
        <v>9.2056999999999984</v>
      </c>
      <c r="I6" s="61">
        <v>0.13469999999999999</v>
      </c>
      <c r="J6" s="61">
        <v>9.7622999999999998</v>
      </c>
      <c r="K6" s="61">
        <v>10.994400000000001</v>
      </c>
      <c r="L6" s="61">
        <v>2.9603999999999999</v>
      </c>
      <c r="M6" s="61">
        <v>0.94159999999999999</v>
      </c>
      <c r="N6" s="61">
        <v>0.21329012000000003</v>
      </c>
      <c r="O6" s="61">
        <v>0.19096456000000009</v>
      </c>
      <c r="P6" s="61">
        <v>0.11162</v>
      </c>
      <c r="Q6" s="61">
        <v>0.95139999999999958</v>
      </c>
      <c r="R6" s="83">
        <f t="shared" si="0"/>
        <v>101.52777467999999</v>
      </c>
      <c r="S6" s="159">
        <v>89.667673072867061</v>
      </c>
      <c r="T6" s="61">
        <f t="shared" ref="T6:T39" si="2">10.545*K6/G6+1.8962</f>
        <v>8.5588408978845933</v>
      </c>
      <c r="U6" s="83">
        <f t="shared" si="1"/>
        <v>9.2056999999999984</v>
      </c>
      <c r="V6" s="61"/>
      <c r="W6" s="16" t="s">
        <v>83</v>
      </c>
      <c r="X6" s="82">
        <v>46.712000000000003</v>
      </c>
      <c r="Y6" s="61">
        <v>1.3460000000000001</v>
      </c>
      <c r="Z6" s="61">
        <v>16.725999999999999</v>
      </c>
      <c r="AA6" s="61">
        <v>2.2330000000000001</v>
      </c>
      <c r="AB6" s="61">
        <v>7.3630000000000004</v>
      </c>
      <c r="AC6" s="61">
        <v>0.125</v>
      </c>
      <c r="AD6" s="61">
        <v>10.798999999999999</v>
      </c>
      <c r="AE6" s="61">
        <v>10.564</v>
      </c>
      <c r="AF6" s="61">
        <v>2.8450000000000002</v>
      </c>
      <c r="AG6" s="61">
        <v>0.90400000000000003</v>
      </c>
      <c r="AH6" s="61">
        <v>0.20200000000000001</v>
      </c>
      <c r="AI6" s="61">
        <v>0.183</v>
      </c>
      <c r="AJ6" s="91">
        <v>1280</v>
      </c>
      <c r="AK6" s="96">
        <v>2.7684132769405525</v>
      </c>
      <c r="AL6" s="93"/>
      <c r="AM6" s="16" t="s">
        <v>83</v>
      </c>
      <c r="AN6" s="82">
        <v>48.071406966012518</v>
      </c>
      <c r="AO6" s="61">
        <v>1.288102281048594</v>
      </c>
      <c r="AP6" s="61">
        <v>16.006536963461201</v>
      </c>
      <c r="AQ6" s="61">
        <v>8.9688666998420672</v>
      </c>
      <c r="AR6" s="61">
        <v>0.11962316874522602</v>
      </c>
      <c r="AS6" s="61">
        <v>10.334484794237564</v>
      </c>
      <c r="AT6" s="61">
        <v>10.109593236996542</v>
      </c>
      <c r="AU6" s="61">
        <v>2.7226233206413446</v>
      </c>
      <c r="AV6" s="61">
        <v>0.86511475636547464</v>
      </c>
      <c r="AW6" s="83">
        <v>1.513647812649463</v>
      </c>
      <c r="AY6" s="16" t="s">
        <v>83</v>
      </c>
      <c r="AZ6" s="82">
        <v>47.1858</v>
      </c>
      <c r="BA6" s="61">
        <v>1.1756</v>
      </c>
      <c r="BB6" s="61">
        <v>14.5907</v>
      </c>
      <c r="BC6" s="61">
        <v>2.1532</v>
      </c>
      <c r="BD6" s="61">
        <v>7.0609999999999999</v>
      </c>
      <c r="BE6" s="61">
        <v>0.1212</v>
      </c>
      <c r="BF6" s="61">
        <v>13.454599999999999</v>
      </c>
      <c r="BG6" s="61">
        <v>9.2392000000000003</v>
      </c>
      <c r="BH6" s="61">
        <v>2.4788999999999999</v>
      </c>
      <c r="BI6" s="61">
        <v>0.79290000000000005</v>
      </c>
      <c r="BJ6" s="61">
        <v>0.19139999999999999</v>
      </c>
      <c r="BK6" s="61">
        <v>0.1794</v>
      </c>
      <c r="BL6" s="61">
        <v>1.3761000000000001</v>
      </c>
      <c r="BM6" s="159">
        <f>S6+1</f>
        <v>90.667673072867061</v>
      </c>
      <c r="BN6" s="94">
        <v>12</v>
      </c>
    </row>
    <row r="7" spans="1:66" x14ac:dyDescent="0.2">
      <c r="A7" s="16" t="s">
        <v>84</v>
      </c>
      <c r="B7" s="135">
        <v>3</v>
      </c>
      <c r="C7" s="135">
        <v>30</v>
      </c>
      <c r="D7" s="173">
        <v>1</v>
      </c>
      <c r="E7" s="82">
        <v>45.840900000000005</v>
      </c>
      <c r="F7" s="61">
        <v>1.1626000000000001</v>
      </c>
      <c r="G7" s="61">
        <v>12.5372</v>
      </c>
      <c r="H7" s="61">
        <v>19.946599999999997</v>
      </c>
      <c r="I7" s="61">
        <v>0.32779999999999998</v>
      </c>
      <c r="J7" s="61">
        <v>7.8262</v>
      </c>
      <c r="K7" s="61">
        <v>6.3481999999999994</v>
      </c>
      <c r="L7" s="61">
        <v>3.0507</v>
      </c>
      <c r="M7" s="61">
        <v>1.2551000000000001</v>
      </c>
      <c r="N7" s="61">
        <v>0.22085174000000002</v>
      </c>
      <c r="O7" s="61">
        <v>0.17532544000000008</v>
      </c>
      <c r="P7" s="61">
        <v>0.15540999999999999</v>
      </c>
      <c r="Q7" s="61">
        <v>0.91509999999999936</v>
      </c>
      <c r="R7" s="83">
        <f t="shared" si="0"/>
        <v>99.761987180000006</v>
      </c>
      <c r="S7" s="159">
        <v>76.974820495732146</v>
      </c>
      <c r="T7" s="61">
        <f t="shared" si="2"/>
        <v>7.2356513128928306</v>
      </c>
      <c r="U7" s="83">
        <f t="shared" si="1"/>
        <v>19.946599999999997</v>
      </c>
      <c r="V7" s="61"/>
      <c r="W7" s="16" t="s">
        <v>84</v>
      </c>
      <c r="X7" s="82">
        <v>45.859000000000002</v>
      </c>
      <c r="Y7" s="61">
        <v>1.1220000000000001</v>
      </c>
      <c r="Z7" s="61">
        <v>12.13</v>
      </c>
      <c r="AA7" s="61">
        <v>6.7229999999999999</v>
      </c>
      <c r="AB7" s="61">
        <v>13.911</v>
      </c>
      <c r="AC7" s="61">
        <v>0.31900000000000001</v>
      </c>
      <c r="AD7" s="61">
        <v>9.2379999999999995</v>
      </c>
      <c r="AE7" s="61">
        <v>6.1420000000000003</v>
      </c>
      <c r="AF7" s="61">
        <v>2.95</v>
      </c>
      <c r="AG7" s="61">
        <v>1.2190000000000001</v>
      </c>
      <c r="AH7" s="61">
        <v>0.21299999999999999</v>
      </c>
      <c r="AI7" s="61">
        <v>0.17399999999999999</v>
      </c>
      <c r="AJ7" s="91">
        <v>1246</v>
      </c>
      <c r="AK7" s="96" t="s">
        <v>56</v>
      </c>
      <c r="AL7" s="93"/>
      <c r="AM7" s="16" t="s">
        <v>84</v>
      </c>
      <c r="AN7" s="82">
        <v>46.37411556622223</v>
      </c>
      <c r="AO7" s="61">
        <v>1.1328287649599804</v>
      </c>
      <c r="AP7" s="61">
        <v>12.247070337758077</v>
      </c>
      <c r="AQ7" s="61">
        <v>20.153649712447564</v>
      </c>
      <c r="AR7" s="61">
        <v>0.3220787665082297</v>
      </c>
      <c r="AS7" s="61">
        <v>9.3271587617649718</v>
      </c>
      <c r="AT7" s="61">
        <v>6.2012783194155077</v>
      </c>
      <c r="AU7" s="61">
        <v>2.9784713517218733</v>
      </c>
      <c r="AV7" s="61">
        <v>1.2307649416098181</v>
      </c>
      <c r="AW7" s="83">
        <v>3.2583477591739893E-2</v>
      </c>
      <c r="AY7" s="16" t="s">
        <v>84</v>
      </c>
      <c r="AZ7" s="166">
        <v>45.088099999999997</v>
      </c>
      <c r="BA7" s="36">
        <v>0.99680000000000002</v>
      </c>
      <c r="BB7" s="36">
        <v>10.8055</v>
      </c>
      <c r="BC7" s="36">
        <v>6.5744999999999996</v>
      </c>
      <c r="BD7" s="36">
        <v>14.0945</v>
      </c>
      <c r="BE7" s="36">
        <v>0.32229999999999998</v>
      </c>
      <c r="BF7" s="36">
        <v>12.554600000000001</v>
      </c>
      <c r="BG7" s="36">
        <v>5.4859999999999998</v>
      </c>
      <c r="BH7" s="36">
        <v>2.6286</v>
      </c>
      <c r="BI7" s="36">
        <v>1.085</v>
      </c>
      <c r="BJ7" s="36">
        <v>0.1852</v>
      </c>
      <c r="BK7" s="36">
        <v>0.1525</v>
      </c>
      <c r="BL7" s="36">
        <v>2.6499999999999999E-2</v>
      </c>
      <c r="BM7" s="159">
        <f t="shared" ref="BM7:BM40" si="3">S7+3</f>
        <v>79.974820495732146</v>
      </c>
      <c r="BN7" s="94">
        <v>13</v>
      </c>
    </row>
    <row r="8" spans="1:66" x14ac:dyDescent="0.2">
      <c r="A8" s="16" t="s">
        <v>85</v>
      </c>
      <c r="B8" s="135">
        <v>3</v>
      </c>
      <c r="C8" s="135">
        <v>20</v>
      </c>
      <c r="D8" s="173">
        <v>1</v>
      </c>
      <c r="E8" s="82">
        <v>44.653500000000001</v>
      </c>
      <c r="F8" s="61">
        <v>1.5986</v>
      </c>
      <c r="G8" s="61">
        <v>13.776100000000001</v>
      </c>
      <c r="H8" s="61">
        <v>20.931799999999999</v>
      </c>
      <c r="I8" s="61">
        <v>0.34189999999999998</v>
      </c>
      <c r="J8" s="61">
        <v>4.5625</v>
      </c>
      <c r="K8" s="61">
        <v>7.0771999999999995</v>
      </c>
      <c r="L8" s="61">
        <v>3.5108000000000001</v>
      </c>
      <c r="M8" s="61">
        <v>1.4692000000000001</v>
      </c>
      <c r="N8" s="61">
        <v>0.22612196000000001</v>
      </c>
      <c r="O8" s="61">
        <v>0.16933288000000007</v>
      </c>
      <c r="P8" s="61">
        <v>0.23357</v>
      </c>
      <c r="Q8" s="61">
        <v>0.95119999999999949</v>
      </c>
      <c r="R8" s="83">
        <f t="shared" si="0"/>
        <v>99.501824839999998</v>
      </c>
      <c r="S8" s="159">
        <v>76.888235930619615</v>
      </c>
      <c r="T8" s="61">
        <f t="shared" si="2"/>
        <v>7.3134860243465125</v>
      </c>
      <c r="U8" s="83">
        <f t="shared" si="1"/>
        <v>20.931799999999999</v>
      </c>
      <c r="V8" s="61"/>
      <c r="W8" s="16" t="s">
        <v>85</v>
      </c>
      <c r="X8" s="82">
        <v>44.218000000000004</v>
      </c>
      <c r="Y8" s="61">
        <v>1.4019999999999999</v>
      </c>
      <c r="Z8" s="61">
        <v>12.076000000000001</v>
      </c>
      <c r="AA8" s="61">
        <v>7.4630000000000001</v>
      </c>
      <c r="AB8" s="61">
        <v>14.298999999999999</v>
      </c>
      <c r="AC8" s="61">
        <v>0.29799999999999999</v>
      </c>
      <c r="AD8" s="61">
        <v>9.3239999999999998</v>
      </c>
      <c r="AE8" s="61">
        <v>6.2039999999999997</v>
      </c>
      <c r="AF8" s="61">
        <v>3.0760000000000001</v>
      </c>
      <c r="AG8" s="61">
        <v>1.288</v>
      </c>
      <c r="AH8" s="61">
        <v>0.20200000000000001</v>
      </c>
      <c r="AI8" s="61">
        <v>0.14899999999999999</v>
      </c>
      <c r="AJ8" s="91">
        <v>1248</v>
      </c>
      <c r="AK8" s="96" t="s">
        <v>56</v>
      </c>
      <c r="AL8" s="93"/>
      <c r="AM8" s="16" t="s">
        <v>85</v>
      </c>
      <c r="AN8" s="82">
        <v>45.769033407324578</v>
      </c>
      <c r="AO8" s="61">
        <v>1.3557312664325833</v>
      </c>
      <c r="AP8" s="61">
        <v>11.67746845466468</v>
      </c>
      <c r="AQ8" s="61">
        <v>20.321464025735199</v>
      </c>
      <c r="AR8" s="61">
        <v>0.28816541897069181</v>
      </c>
      <c r="AS8" s="61">
        <v>9.0162898204118473</v>
      </c>
      <c r="AT8" s="61">
        <v>5.9992559036717186</v>
      </c>
      <c r="AU8" s="61">
        <v>2.9744860025296913</v>
      </c>
      <c r="AV8" s="61">
        <v>1.2454934887055407</v>
      </c>
      <c r="AW8" s="83">
        <v>1.3526122115534858</v>
      </c>
      <c r="AY8" s="16" t="s">
        <v>85</v>
      </c>
      <c r="AZ8" s="166">
        <v>44.4343</v>
      </c>
      <c r="BA8" s="36">
        <v>1.1739999999999999</v>
      </c>
      <c r="BB8" s="36">
        <v>10.0824</v>
      </c>
      <c r="BC8" s="36">
        <v>6.3512000000000004</v>
      </c>
      <c r="BD8" s="36">
        <v>14.4947</v>
      </c>
      <c r="BE8" s="36">
        <v>0.29820000000000002</v>
      </c>
      <c r="BF8" s="36">
        <v>12.853</v>
      </c>
      <c r="BG8" s="36">
        <v>5.1989000000000001</v>
      </c>
      <c r="BH8" s="36">
        <v>2.5638000000000001</v>
      </c>
      <c r="BI8" s="36">
        <v>1.079</v>
      </c>
      <c r="BJ8" s="36">
        <v>0.1726</v>
      </c>
      <c r="BK8" s="36">
        <v>0.13250000000000001</v>
      </c>
      <c r="BL8" s="36">
        <v>1.1653</v>
      </c>
      <c r="BM8" s="159">
        <f t="shared" si="3"/>
        <v>79.888235930619615</v>
      </c>
      <c r="BN8" s="94">
        <v>13</v>
      </c>
    </row>
    <row r="9" spans="1:66" x14ac:dyDescent="0.2">
      <c r="A9" s="16" t="s">
        <v>327</v>
      </c>
      <c r="B9" s="135">
        <v>3</v>
      </c>
      <c r="C9" s="135">
        <v>40</v>
      </c>
      <c r="D9" s="173">
        <v>2</v>
      </c>
      <c r="E9" s="82">
        <v>49.740700000000004</v>
      </c>
      <c r="F9" s="61">
        <v>1.3463000000000001</v>
      </c>
      <c r="G9" s="61">
        <v>12.534400000000002</v>
      </c>
      <c r="H9" s="61">
        <v>9.9298500000000001</v>
      </c>
      <c r="I9" s="61">
        <v>0.17959999999999998</v>
      </c>
      <c r="J9" s="61">
        <v>10.846450000000001</v>
      </c>
      <c r="K9" s="61">
        <v>9.6571499999999997</v>
      </c>
      <c r="L9" s="61">
        <v>2.7765500000000003</v>
      </c>
      <c r="M9" s="61">
        <v>1.5448500000000001</v>
      </c>
      <c r="N9" s="61">
        <v>0.25797242000000004</v>
      </c>
      <c r="O9" s="61">
        <v>0.17422924000000004</v>
      </c>
      <c r="P9" s="61">
        <v>0.11373499999999999</v>
      </c>
      <c r="Q9" s="61">
        <v>0.81569999999999976</v>
      </c>
      <c r="R9" s="83">
        <f t="shared" si="0"/>
        <v>99.917486660000023</v>
      </c>
      <c r="S9" s="159">
        <v>81.616587828206079</v>
      </c>
      <c r="T9" s="61">
        <f t="shared" si="2"/>
        <v>10.020613354448557</v>
      </c>
      <c r="U9" s="83">
        <f t="shared" si="1"/>
        <v>10.020613354448557</v>
      </c>
      <c r="V9" s="61"/>
      <c r="W9" s="16" t="s">
        <v>327</v>
      </c>
      <c r="X9" s="156">
        <v>51.332000000000001</v>
      </c>
      <c r="Y9" s="157">
        <v>1.538</v>
      </c>
      <c r="Z9" s="157">
        <v>14.272</v>
      </c>
      <c r="AA9" s="157">
        <v>2.827</v>
      </c>
      <c r="AB9" s="157">
        <v>7.4660000000000002</v>
      </c>
      <c r="AC9" s="157">
        <v>0.20499999999999999</v>
      </c>
      <c r="AD9" s="157">
        <v>5.9470000000000001</v>
      </c>
      <c r="AE9" s="157">
        <v>11.003</v>
      </c>
      <c r="AF9" s="157">
        <v>3.1659999999999999</v>
      </c>
      <c r="AG9" s="157">
        <v>1.754</v>
      </c>
      <c r="AH9" s="157">
        <v>0.29599999999999999</v>
      </c>
      <c r="AI9" s="157">
        <v>0.19400000000000001</v>
      </c>
      <c r="AJ9" s="153">
        <v>1148</v>
      </c>
      <c r="AK9" s="92">
        <v>5.1830484900118146</v>
      </c>
      <c r="AL9" s="93"/>
      <c r="AM9" s="16" t="s">
        <v>327</v>
      </c>
      <c r="AN9" s="82">
        <v>51.94757410992348</v>
      </c>
      <c r="AO9" s="61">
        <v>1.5190558274321093</v>
      </c>
      <c r="AP9" s="61">
        <v>14.096205961710705</v>
      </c>
      <c r="AQ9" s="61">
        <v>9.8864814934794509</v>
      </c>
      <c r="AR9" s="61">
        <v>0.20247493148477402</v>
      </c>
      <c r="AS9" s="61">
        <v>5.873748378243663</v>
      </c>
      <c r="AT9" s="61">
        <v>10.867471566473014</v>
      </c>
      <c r="AU9" s="61">
        <v>3.1270030881989972</v>
      </c>
      <c r="AV9" s="61">
        <v>1.7323952674355787</v>
      </c>
      <c r="AW9" s="83">
        <v>0.74758937561821825</v>
      </c>
      <c r="AY9" s="16" t="s">
        <v>327</v>
      </c>
      <c r="AZ9" s="166">
        <v>50.5122</v>
      </c>
      <c r="BA9" s="36">
        <v>1.3797999999999999</v>
      </c>
      <c r="BB9" s="36">
        <v>12.7995</v>
      </c>
      <c r="BC9" s="36">
        <v>2.819</v>
      </c>
      <c r="BD9" s="36">
        <v>7.8418000000000001</v>
      </c>
      <c r="BE9" s="36">
        <v>0.20549999999999999</v>
      </c>
      <c r="BF9" s="36">
        <v>9.0077999999999996</v>
      </c>
      <c r="BG9" s="36">
        <v>9.8935999999999993</v>
      </c>
      <c r="BH9" s="36">
        <v>2.8412999999999999</v>
      </c>
      <c r="BI9" s="36">
        <v>1.5704</v>
      </c>
      <c r="BJ9" s="36">
        <v>0.27229999999999999</v>
      </c>
      <c r="BK9" s="36">
        <v>0.1759</v>
      </c>
      <c r="BL9" s="36">
        <v>0.68079999999999996</v>
      </c>
      <c r="BM9" s="159">
        <f t="shared" si="3"/>
        <v>84.616587828206079</v>
      </c>
      <c r="BN9" s="94">
        <v>13</v>
      </c>
    </row>
    <row r="10" spans="1:66" x14ac:dyDescent="0.2">
      <c r="A10" s="16" t="s">
        <v>86</v>
      </c>
      <c r="B10" s="135">
        <v>3</v>
      </c>
      <c r="C10" s="135">
        <v>15</v>
      </c>
      <c r="D10" s="173">
        <v>1</v>
      </c>
      <c r="E10" s="82">
        <v>42.823500000000003</v>
      </c>
      <c r="F10" s="61">
        <v>1.3246</v>
      </c>
      <c r="G10" s="61">
        <v>16.5623</v>
      </c>
      <c r="H10" s="61">
        <v>16.007399999999997</v>
      </c>
      <c r="I10" s="61">
        <v>0.22309999999999999</v>
      </c>
      <c r="J10" s="61">
        <v>5.8131000000000004</v>
      </c>
      <c r="K10" s="61">
        <v>10.6693</v>
      </c>
      <c r="L10" s="61">
        <v>2.9352</v>
      </c>
      <c r="M10" s="61">
        <v>1.2073</v>
      </c>
      <c r="N10" s="61">
        <v>0.38033317999999999</v>
      </c>
      <c r="O10" s="61">
        <v>0.15749392000000004</v>
      </c>
      <c r="P10" s="61">
        <v>0.20852999999999999</v>
      </c>
      <c r="Q10" s="61">
        <v>0.91319999999999968</v>
      </c>
      <c r="R10" s="83">
        <f t="shared" si="0"/>
        <v>99.225357099999997</v>
      </c>
      <c r="S10" s="159">
        <v>81.616587828206079</v>
      </c>
      <c r="T10" s="61">
        <f t="shared" si="2"/>
        <v>8.6892039004244577</v>
      </c>
      <c r="U10" s="83">
        <f t="shared" si="1"/>
        <v>16.007399999999997</v>
      </c>
      <c r="V10" s="61"/>
      <c r="W10" s="16" t="s">
        <v>86</v>
      </c>
      <c r="X10" s="82">
        <v>43.167000000000002</v>
      </c>
      <c r="Y10" s="61">
        <v>1.2330000000000001</v>
      </c>
      <c r="Z10" s="61">
        <v>15.468999999999999</v>
      </c>
      <c r="AA10" s="61">
        <v>4.782</v>
      </c>
      <c r="AB10" s="61">
        <v>11.712</v>
      </c>
      <c r="AC10" s="61">
        <v>0.20599999999999999</v>
      </c>
      <c r="AD10" s="61">
        <v>9.0830000000000002</v>
      </c>
      <c r="AE10" s="61">
        <v>9.9670000000000005</v>
      </c>
      <c r="AF10" s="61">
        <v>2.746</v>
      </c>
      <c r="AG10" s="61">
        <v>1.1299999999999999</v>
      </c>
      <c r="AH10" s="61">
        <v>0.35499999999999998</v>
      </c>
      <c r="AI10" s="61">
        <v>0.14899999999999999</v>
      </c>
      <c r="AJ10" s="91">
        <v>1231</v>
      </c>
      <c r="AK10" s="92">
        <v>2.279386877455603</v>
      </c>
      <c r="AL10" s="93"/>
      <c r="AM10" s="16" t="s">
        <v>86</v>
      </c>
      <c r="AN10" s="82">
        <v>46.002351696461091</v>
      </c>
      <c r="AO10" s="61">
        <v>1.1272868574975701</v>
      </c>
      <c r="AP10" s="61">
        <v>14.142741604728229</v>
      </c>
      <c r="AQ10" s="61">
        <v>14.641929458899904</v>
      </c>
      <c r="AR10" s="61">
        <v>0.1883382746508511</v>
      </c>
      <c r="AS10" s="61">
        <v>8.3042550905518482</v>
      </c>
      <c r="AT10" s="61">
        <v>9.1124639973059853</v>
      </c>
      <c r="AU10" s="61">
        <v>2.510567486365229</v>
      </c>
      <c r="AV10" s="61">
        <v>1.0331177201721442</v>
      </c>
      <c r="AW10" s="83">
        <v>2.9369478133671496</v>
      </c>
      <c r="AY10" s="16" t="s">
        <v>86</v>
      </c>
      <c r="AZ10" s="166">
        <v>44.684199999999997</v>
      </c>
      <c r="BA10" s="36">
        <v>0.9587</v>
      </c>
      <c r="BB10" s="36">
        <v>11.996600000000001</v>
      </c>
      <c r="BC10" s="36">
        <v>3.8786999999999998</v>
      </c>
      <c r="BD10" s="36">
        <v>11.360799999999999</v>
      </c>
      <c r="BE10" s="36">
        <v>0.20300000000000001</v>
      </c>
      <c r="BF10" s="36">
        <v>13.2113</v>
      </c>
      <c r="BG10" s="36">
        <v>7.7709999999999999</v>
      </c>
      <c r="BH10" s="36">
        <v>2.1295000000000002</v>
      </c>
      <c r="BI10" s="36">
        <v>0.87390000000000001</v>
      </c>
      <c r="BJ10" s="36">
        <v>0.3054</v>
      </c>
      <c r="BK10" s="36">
        <v>0.13270000000000001</v>
      </c>
      <c r="BL10" s="36">
        <v>2.4943</v>
      </c>
      <c r="BM10" s="159">
        <f t="shared" si="3"/>
        <v>84.616587828206079</v>
      </c>
      <c r="BN10" s="94">
        <v>13</v>
      </c>
    </row>
    <row r="11" spans="1:66" x14ac:dyDescent="0.2">
      <c r="A11" s="16" t="s">
        <v>87</v>
      </c>
      <c r="B11" s="135">
        <v>3</v>
      </c>
      <c r="C11" s="135">
        <v>70</v>
      </c>
      <c r="D11" s="173">
        <v>1</v>
      </c>
      <c r="E11" s="82">
        <v>41.0929</v>
      </c>
      <c r="F11" s="61">
        <v>1.3918999999999999</v>
      </c>
      <c r="G11" s="61">
        <v>12.017800000000001</v>
      </c>
      <c r="H11" s="61">
        <v>18.311799999999998</v>
      </c>
      <c r="I11" s="61">
        <v>0.18890000000000001</v>
      </c>
      <c r="J11" s="61">
        <v>10.632400000000001</v>
      </c>
      <c r="K11" s="61">
        <v>10.598100000000001</v>
      </c>
      <c r="L11" s="61">
        <v>2.5076000000000001</v>
      </c>
      <c r="M11" s="61">
        <v>1.0451999999999999</v>
      </c>
      <c r="N11" s="61">
        <v>0.31731967999999999</v>
      </c>
      <c r="O11" s="61">
        <v>0.17751784000000004</v>
      </c>
      <c r="P11" s="61">
        <v>0.17779</v>
      </c>
      <c r="Q11" s="61">
        <v>0.85879999999999979</v>
      </c>
      <c r="R11" s="83">
        <f t="shared" si="0"/>
        <v>99.318027520000001</v>
      </c>
      <c r="S11" s="159">
        <v>81.616587828206079</v>
      </c>
      <c r="T11" s="61">
        <f t="shared" si="2"/>
        <v>11.195486433457038</v>
      </c>
      <c r="U11" s="83">
        <f t="shared" si="1"/>
        <v>18.311799999999998</v>
      </c>
      <c r="V11" s="61"/>
      <c r="W11" s="16" t="s">
        <v>87</v>
      </c>
      <c r="X11" s="82">
        <v>41.671999999999997</v>
      </c>
      <c r="Y11" s="61">
        <v>1.4530000000000001</v>
      </c>
      <c r="Z11" s="61">
        <v>12.568</v>
      </c>
      <c r="AA11" s="61">
        <v>6.2140000000000004</v>
      </c>
      <c r="AB11" s="61">
        <v>12.712</v>
      </c>
      <c r="AC11" s="61">
        <v>0.19900000000000001</v>
      </c>
      <c r="AD11" s="61">
        <v>9.8539999999999992</v>
      </c>
      <c r="AE11" s="61">
        <v>11.083</v>
      </c>
      <c r="AF11" s="61">
        <v>2.6240000000000001</v>
      </c>
      <c r="AG11" s="61">
        <v>1.0980000000000001</v>
      </c>
      <c r="AH11" s="61">
        <v>0.33500000000000002</v>
      </c>
      <c r="AI11" s="61">
        <v>0.188</v>
      </c>
      <c r="AJ11" s="91">
        <v>1246</v>
      </c>
      <c r="AK11" s="92">
        <v>2.0502212930794905</v>
      </c>
      <c r="AL11" s="93"/>
      <c r="AM11" s="16" t="s">
        <v>87</v>
      </c>
      <c r="AN11" s="82">
        <v>46.343550801311245</v>
      </c>
      <c r="AO11" s="61">
        <v>1.2404925748813587</v>
      </c>
      <c r="AP11" s="61">
        <v>10.729876587136211</v>
      </c>
      <c r="AQ11" s="61">
        <v>15.626108463904687</v>
      </c>
      <c r="AR11" s="61">
        <v>0.16989540426799063</v>
      </c>
      <c r="AS11" s="61">
        <v>8.412810621390852</v>
      </c>
      <c r="AT11" s="61">
        <v>9.4620641482519598</v>
      </c>
      <c r="AU11" s="61">
        <v>2.2402288482372232</v>
      </c>
      <c r="AV11" s="61">
        <v>0.93741283359926486</v>
      </c>
      <c r="AW11" s="83">
        <v>4.8375597170192179</v>
      </c>
      <c r="AY11" s="16" t="s">
        <v>87</v>
      </c>
      <c r="AZ11" s="166">
        <v>44.729199999999999</v>
      </c>
      <c r="BA11" s="36">
        <v>1.0145</v>
      </c>
      <c r="BB11" s="36">
        <v>8.7783999999999995</v>
      </c>
      <c r="BC11" s="36">
        <v>4.3089000000000004</v>
      </c>
      <c r="BD11" s="36">
        <v>11.9175</v>
      </c>
      <c r="BE11" s="36">
        <v>0.19109999999999999</v>
      </c>
      <c r="BF11" s="36">
        <v>14.2723</v>
      </c>
      <c r="BG11" s="36">
        <v>7.7870999999999997</v>
      </c>
      <c r="BH11" s="36">
        <v>1.8326</v>
      </c>
      <c r="BI11" s="36">
        <v>0.76900000000000002</v>
      </c>
      <c r="BJ11" s="36">
        <v>0.2782</v>
      </c>
      <c r="BK11" s="36">
        <v>0.16159999999999999</v>
      </c>
      <c r="BL11" s="36">
        <v>3.9597000000000002</v>
      </c>
      <c r="BM11" s="159">
        <f t="shared" si="3"/>
        <v>84.616587828206079</v>
      </c>
      <c r="BN11" s="94">
        <v>13</v>
      </c>
    </row>
    <row r="12" spans="1:66" x14ac:dyDescent="0.2">
      <c r="A12" s="16" t="s">
        <v>88</v>
      </c>
      <c r="B12" s="135">
        <v>3</v>
      </c>
      <c r="C12" s="135">
        <v>15</v>
      </c>
      <c r="D12" s="173">
        <v>1</v>
      </c>
      <c r="E12" s="82">
        <v>43.954700000000003</v>
      </c>
      <c r="F12" s="61">
        <v>1.9414</v>
      </c>
      <c r="G12" s="61">
        <v>13.703700000000001</v>
      </c>
      <c r="H12" s="61">
        <v>18.488500000000002</v>
      </c>
      <c r="I12" s="61">
        <v>0.33589999999999998</v>
      </c>
      <c r="J12" s="61">
        <v>4.6101000000000001</v>
      </c>
      <c r="K12" s="61">
        <v>7.8169999999999993</v>
      </c>
      <c r="L12" s="61">
        <v>3.6434000000000002</v>
      </c>
      <c r="M12" s="61">
        <v>1.4862</v>
      </c>
      <c r="N12" s="61">
        <v>0.39476900000000004</v>
      </c>
      <c r="O12" s="61">
        <v>0.19564167999999998</v>
      </c>
      <c r="P12" s="61">
        <v>0.20721999999999999</v>
      </c>
      <c r="Q12" s="61">
        <v>0.88289999999999946</v>
      </c>
      <c r="R12" s="83">
        <f t="shared" si="0"/>
        <v>97.661430679999995</v>
      </c>
      <c r="S12" s="159">
        <v>77.176598846719259</v>
      </c>
      <c r="T12" s="61">
        <f t="shared" si="2"/>
        <v>7.9113831257251679</v>
      </c>
      <c r="U12" s="83">
        <f t="shared" si="1"/>
        <v>18.488500000000002</v>
      </c>
      <c r="V12" s="61"/>
      <c r="W12" s="16" t="s">
        <v>88</v>
      </c>
      <c r="X12" s="82">
        <v>44.75</v>
      </c>
      <c r="Y12" s="61">
        <v>1.835</v>
      </c>
      <c r="Z12" s="61">
        <v>12.962</v>
      </c>
      <c r="AA12" s="61">
        <v>6.9420000000000002</v>
      </c>
      <c r="AB12" s="61">
        <v>12.428000000000001</v>
      </c>
      <c r="AC12" s="61">
        <v>0.32200000000000001</v>
      </c>
      <c r="AD12" s="61">
        <v>7.95</v>
      </c>
      <c r="AE12" s="61">
        <v>7.399</v>
      </c>
      <c r="AF12" s="61">
        <v>3.444</v>
      </c>
      <c r="AG12" s="61">
        <v>1.41</v>
      </c>
      <c r="AH12" s="61">
        <v>0.36899999999999999</v>
      </c>
      <c r="AI12" s="61">
        <v>0.189</v>
      </c>
      <c r="AJ12" s="91">
        <v>1216</v>
      </c>
      <c r="AK12" s="92">
        <v>1.0568345425057437</v>
      </c>
      <c r="AL12" s="93"/>
      <c r="AM12" s="16" t="s">
        <v>88</v>
      </c>
      <c r="AN12" s="82">
        <v>47.007160808258064</v>
      </c>
      <c r="AO12" s="61">
        <v>1.7257131578795797</v>
      </c>
      <c r="AP12" s="61">
        <v>12.190023952280713</v>
      </c>
      <c r="AQ12" s="61">
        <v>17.562775598583734</v>
      </c>
      <c r="AR12" s="61">
        <v>0.30282269037450932</v>
      </c>
      <c r="AS12" s="61">
        <v>7.4765229455818298</v>
      </c>
      <c r="AT12" s="61">
        <v>6.9583387766490512</v>
      </c>
      <c r="AU12" s="61">
        <v>3.2388861666143165</v>
      </c>
      <c r="AV12" s="61">
        <v>1.3260248243107395</v>
      </c>
      <c r="AW12" s="83">
        <v>2.21173107946748</v>
      </c>
      <c r="AY12" s="16" t="s">
        <v>88</v>
      </c>
      <c r="AZ12" s="166">
        <v>45.548200000000001</v>
      </c>
      <c r="BA12" s="36">
        <v>1.5108999999999999</v>
      </c>
      <c r="BB12" s="36">
        <v>10.645899999999999</v>
      </c>
      <c r="BC12" s="36">
        <v>5.5045999999999999</v>
      </c>
      <c r="BD12" s="36">
        <v>12.824400000000001</v>
      </c>
      <c r="BE12" s="36">
        <v>0.30580000000000002</v>
      </c>
      <c r="BF12" s="36">
        <v>11.1509</v>
      </c>
      <c r="BG12" s="36">
        <v>6.0961999999999996</v>
      </c>
      <c r="BH12" s="36">
        <v>2.8296000000000001</v>
      </c>
      <c r="BI12" s="36">
        <v>1.1615</v>
      </c>
      <c r="BJ12" s="36">
        <v>0.3231</v>
      </c>
      <c r="BK12" s="36">
        <v>0.16869999999999999</v>
      </c>
      <c r="BL12" s="36">
        <v>1.9300999999999999</v>
      </c>
      <c r="BM12" s="159">
        <f t="shared" si="3"/>
        <v>80.176598846719259</v>
      </c>
      <c r="BN12" s="94">
        <v>13</v>
      </c>
    </row>
    <row r="13" spans="1:66" x14ac:dyDescent="0.2">
      <c r="A13" s="16" t="s">
        <v>89</v>
      </c>
      <c r="B13" s="135">
        <v>3</v>
      </c>
      <c r="C13" s="135">
        <v>15</v>
      </c>
      <c r="D13" s="173">
        <v>1</v>
      </c>
      <c r="E13" s="82">
        <v>44.492800000000003</v>
      </c>
      <c r="F13" s="61">
        <v>1.881</v>
      </c>
      <c r="G13" s="61">
        <v>13.788600000000001</v>
      </c>
      <c r="H13" s="61">
        <v>18.722799999999999</v>
      </c>
      <c r="I13" s="61">
        <v>0.3155</v>
      </c>
      <c r="J13" s="61">
        <v>4.6543999999999999</v>
      </c>
      <c r="K13" s="61">
        <v>7.760699999999999</v>
      </c>
      <c r="L13" s="61">
        <v>3.7494999999999998</v>
      </c>
      <c r="M13" s="61">
        <v>1.5450999999999999</v>
      </c>
      <c r="N13" s="61">
        <v>0.37162585999999997</v>
      </c>
      <c r="O13" s="61">
        <v>0.18745672000000008</v>
      </c>
      <c r="P13" s="61">
        <v>0.21044999999999997</v>
      </c>
      <c r="Q13" s="61">
        <v>0.90579999999999994</v>
      </c>
      <c r="R13" s="83">
        <f t="shared" si="0"/>
        <v>98.585732579999984</v>
      </c>
      <c r="S13" s="159">
        <v>77.176598846719259</v>
      </c>
      <c r="T13" s="61">
        <f t="shared" si="2"/>
        <v>7.8312899656237756</v>
      </c>
      <c r="U13" s="83">
        <f t="shared" si="1"/>
        <v>18.722799999999999</v>
      </c>
      <c r="V13" s="61"/>
      <c r="W13" s="16" t="s">
        <v>89</v>
      </c>
      <c r="X13" s="82">
        <v>44.871000000000002</v>
      </c>
      <c r="Y13" s="61">
        <v>1.762</v>
      </c>
      <c r="Z13" s="61">
        <v>12.925000000000001</v>
      </c>
      <c r="AA13" s="61">
        <v>6.9809999999999999</v>
      </c>
      <c r="AB13" s="61">
        <v>12.442</v>
      </c>
      <c r="AC13" s="61">
        <v>0.3</v>
      </c>
      <c r="AD13" s="61">
        <v>7.9539999999999997</v>
      </c>
      <c r="AE13" s="61">
        <v>7.2729999999999997</v>
      </c>
      <c r="AF13" s="61">
        <v>3.5150000000000001</v>
      </c>
      <c r="AG13" s="61">
        <v>1.4530000000000001</v>
      </c>
      <c r="AH13" s="61">
        <v>0.34699999999999998</v>
      </c>
      <c r="AI13" s="61">
        <v>0.17799999999999999</v>
      </c>
      <c r="AJ13" s="91">
        <v>1218</v>
      </c>
      <c r="AK13" s="92">
        <v>0.94874729646638056</v>
      </c>
      <c r="AL13" s="93"/>
      <c r="AM13" s="16" t="s">
        <v>89</v>
      </c>
      <c r="AN13" s="82">
        <v>47.174843941280727</v>
      </c>
      <c r="AO13" s="61">
        <v>1.6515093472180984</v>
      </c>
      <c r="AP13" s="61">
        <v>12.114505285354101</v>
      </c>
      <c r="AQ13" s="61">
        <v>17.549864368508331</v>
      </c>
      <c r="AR13" s="61">
        <v>0.28118774356721316</v>
      </c>
      <c r="AS13" s="61">
        <v>7.4552243744453772</v>
      </c>
      <c r="AT13" s="61">
        <v>6.8169281965478037</v>
      </c>
      <c r="AU13" s="61">
        <v>3.2945830621291803</v>
      </c>
      <c r="AV13" s="61">
        <v>1.3618859713438694</v>
      </c>
      <c r="AW13" s="83">
        <v>2.2994677096052847</v>
      </c>
      <c r="AY13" s="16" t="s">
        <v>89</v>
      </c>
      <c r="AZ13" s="166">
        <v>45.700800000000001</v>
      </c>
      <c r="BA13" s="36">
        <v>1.4403999999999999</v>
      </c>
      <c r="BB13" s="36">
        <v>10.5716</v>
      </c>
      <c r="BC13" s="36">
        <v>5.5183</v>
      </c>
      <c r="BD13" s="36">
        <v>12.8156</v>
      </c>
      <c r="BE13" s="36">
        <v>0.28860000000000002</v>
      </c>
      <c r="BF13" s="36">
        <v>11.160600000000001</v>
      </c>
      <c r="BG13" s="36">
        <v>5.9714999999999998</v>
      </c>
      <c r="BH13" s="36">
        <v>2.8721000000000001</v>
      </c>
      <c r="BI13" s="36">
        <v>1.1872</v>
      </c>
      <c r="BJ13" s="36">
        <v>0.30549999999999999</v>
      </c>
      <c r="BK13" s="36">
        <v>0.15989999999999999</v>
      </c>
      <c r="BL13" s="36">
        <v>2.0078</v>
      </c>
      <c r="BM13" s="159">
        <f t="shared" si="3"/>
        <v>80.176598846719259</v>
      </c>
      <c r="BN13" s="94">
        <v>13</v>
      </c>
    </row>
    <row r="14" spans="1:66" x14ac:dyDescent="0.2">
      <c r="A14" s="16" t="s">
        <v>328</v>
      </c>
      <c r="B14" s="135">
        <v>3</v>
      </c>
      <c r="C14" s="135">
        <v>100</v>
      </c>
      <c r="D14" s="173">
        <v>3</v>
      </c>
      <c r="E14" s="82">
        <v>42.761799999999994</v>
      </c>
      <c r="F14" s="61">
        <v>0.99949999999999994</v>
      </c>
      <c r="G14" s="61">
        <v>15.492066666666668</v>
      </c>
      <c r="H14" s="61">
        <v>11.120199999999999</v>
      </c>
      <c r="I14" s="61">
        <v>0.13920000000000002</v>
      </c>
      <c r="J14" s="61">
        <v>10.6806</v>
      </c>
      <c r="K14" s="61">
        <v>11.365600000000001</v>
      </c>
      <c r="L14" s="61">
        <v>2.9216333333333337</v>
      </c>
      <c r="M14" s="61">
        <v>1.1999</v>
      </c>
      <c r="N14" s="61">
        <v>0.20572850000000001</v>
      </c>
      <c r="O14" s="61">
        <v>0.16045609599999996</v>
      </c>
      <c r="P14" s="61">
        <v>0.19599899999999995</v>
      </c>
      <c r="Q14" s="61">
        <v>0.73306666666666631</v>
      </c>
      <c r="R14" s="83">
        <f t="shared" si="0"/>
        <v>97.975750262666679</v>
      </c>
      <c r="S14" s="159">
        <v>83.545555085796749</v>
      </c>
      <c r="T14" s="61">
        <f t="shared" si="2"/>
        <v>9.632433943394684</v>
      </c>
      <c r="U14" s="83">
        <f t="shared" si="1"/>
        <v>11.120199999999999</v>
      </c>
      <c r="V14" s="61"/>
      <c r="W14" s="16" t="s">
        <v>328</v>
      </c>
      <c r="X14" s="82">
        <v>44.395000000000003</v>
      </c>
      <c r="Y14" s="61">
        <v>1.1499999999999999</v>
      </c>
      <c r="Z14" s="61">
        <v>17.811</v>
      </c>
      <c r="AA14" s="61">
        <v>3.17</v>
      </c>
      <c r="AB14" s="61">
        <v>8.2579999999999991</v>
      </c>
      <c r="AC14" s="61">
        <v>0.161</v>
      </c>
      <c r="AD14" s="61">
        <v>6.819</v>
      </c>
      <c r="AE14" s="61">
        <v>13.074</v>
      </c>
      <c r="AF14" s="61">
        <v>3.3570000000000002</v>
      </c>
      <c r="AG14" s="61">
        <v>1.38</v>
      </c>
      <c r="AH14" s="61">
        <v>0.24099999999999999</v>
      </c>
      <c r="AI14" s="61">
        <v>0.184</v>
      </c>
      <c r="AJ14" s="91">
        <v>1164</v>
      </c>
      <c r="AK14" s="92">
        <v>5.3519187478659926</v>
      </c>
      <c r="AL14" s="93"/>
      <c r="AM14" s="16" t="s">
        <v>328</v>
      </c>
      <c r="AN14" s="82">
        <v>48.662964115565082</v>
      </c>
      <c r="AO14" s="61">
        <v>0.97072975513180937</v>
      </c>
      <c r="AP14" s="61">
        <v>15.034493624915354</v>
      </c>
      <c r="AQ14" s="61">
        <v>9.3780935474038287</v>
      </c>
      <c r="AR14" s="61">
        <v>0.13590216571845334</v>
      </c>
      <c r="AS14" s="61">
        <v>5.7560053915163563</v>
      </c>
      <c r="AT14" s="61">
        <v>11.035931146602852</v>
      </c>
      <c r="AU14" s="61">
        <v>2.8336867721543348</v>
      </c>
      <c r="AV14" s="61">
        <v>1.1648757061581714</v>
      </c>
      <c r="AW14" s="83">
        <v>5.0273177748337687</v>
      </c>
      <c r="AY14" s="16" t="s">
        <v>328</v>
      </c>
      <c r="AZ14" s="82">
        <v>48.696199999999997</v>
      </c>
      <c r="BA14" s="61">
        <v>0.89190000000000003</v>
      </c>
      <c r="BB14" s="61">
        <v>13.8201</v>
      </c>
      <c r="BC14" s="61">
        <v>1.994</v>
      </c>
      <c r="BD14" s="61">
        <v>8.3063000000000002</v>
      </c>
      <c r="BE14" s="61">
        <v>0.15329999999999999</v>
      </c>
      <c r="BF14" s="61">
        <v>9.7316000000000003</v>
      </c>
      <c r="BG14" s="61">
        <v>10.184699999999999</v>
      </c>
      <c r="BH14" s="61">
        <v>2.6021999999999998</v>
      </c>
      <c r="BI14" s="61">
        <v>1.0666</v>
      </c>
      <c r="BJ14" s="61">
        <v>0.19309999999999999</v>
      </c>
      <c r="BK14" s="61">
        <v>0.152</v>
      </c>
      <c r="BL14" s="61">
        <v>2.2079</v>
      </c>
      <c r="BM14" s="159">
        <f t="shared" si="3"/>
        <v>86.545555085796749</v>
      </c>
      <c r="BN14" s="94">
        <v>0.5</v>
      </c>
    </row>
    <row r="15" spans="1:66" x14ac:dyDescent="0.2">
      <c r="A15" s="16" t="s">
        <v>329</v>
      </c>
      <c r="B15" s="135">
        <v>3</v>
      </c>
      <c r="C15" s="135">
        <v>100</v>
      </c>
      <c r="D15" s="173">
        <v>2</v>
      </c>
      <c r="E15" s="82">
        <v>43.020200000000003</v>
      </c>
      <c r="F15" s="61">
        <v>1.0461499999999999</v>
      </c>
      <c r="G15" s="61">
        <v>15.79025</v>
      </c>
      <c r="H15" s="61">
        <v>11.338699999999999</v>
      </c>
      <c r="I15" s="61">
        <v>0.14165</v>
      </c>
      <c r="J15" s="61">
        <v>9.8793499999999987</v>
      </c>
      <c r="K15" s="61">
        <v>11.932499999999999</v>
      </c>
      <c r="L15" s="61">
        <v>2.8635999999999999</v>
      </c>
      <c r="M15" s="61">
        <v>1.1893500000000001</v>
      </c>
      <c r="N15" s="61">
        <v>0.20847818000000004</v>
      </c>
      <c r="O15" s="61">
        <v>0.14932357599999996</v>
      </c>
      <c r="P15" s="61">
        <v>0.21612149999999999</v>
      </c>
      <c r="Q15" s="61">
        <v>0.73574999999999968</v>
      </c>
      <c r="R15" s="83">
        <f t="shared" si="0"/>
        <v>98.511423256000015</v>
      </c>
      <c r="S15" s="159">
        <v>83.639280538538117</v>
      </c>
      <c r="T15" s="61">
        <f t="shared" si="2"/>
        <v>9.8649283291904801</v>
      </c>
      <c r="U15" s="83">
        <f t="shared" si="1"/>
        <v>11.338699999999999</v>
      </c>
      <c r="V15" s="61"/>
      <c r="W15" s="16" t="s">
        <v>329</v>
      </c>
      <c r="X15" s="82">
        <v>44.311999999999998</v>
      </c>
      <c r="Y15" s="61">
        <v>1.1659999999999999</v>
      </c>
      <c r="Z15" s="61">
        <v>17.530999999999999</v>
      </c>
      <c r="AA15" s="61">
        <v>3.198</v>
      </c>
      <c r="AB15" s="61">
        <v>8.4499999999999993</v>
      </c>
      <c r="AC15" s="61">
        <v>0.155</v>
      </c>
      <c r="AD15" s="61">
        <v>7.048</v>
      </c>
      <c r="AE15" s="61">
        <v>13.244999999999999</v>
      </c>
      <c r="AF15" s="61">
        <v>3.1749999999999998</v>
      </c>
      <c r="AG15" s="61">
        <v>1.321</v>
      </c>
      <c r="AH15" s="61">
        <v>0.23300000000000001</v>
      </c>
      <c r="AI15" s="61">
        <v>0.16700000000000001</v>
      </c>
      <c r="AJ15" s="91">
        <v>1169</v>
      </c>
      <c r="AK15" s="92">
        <v>4.7450906467346163</v>
      </c>
      <c r="AL15" s="93"/>
      <c r="AM15" s="16" t="s">
        <v>329</v>
      </c>
      <c r="AN15" s="82">
        <v>48.474541282067356</v>
      </c>
      <c r="AO15" s="61">
        <v>0.98929534714748935</v>
      </c>
      <c r="AP15" s="61">
        <v>14.874216750293856</v>
      </c>
      <c r="AQ15" s="61">
        <v>9.6104188654713649</v>
      </c>
      <c r="AR15" s="61">
        <v>0.13151010189353415</v>
      </c>
      <c r="AS15" s="61">
        <v>5.9798916009395402</v>
      </c>
      <c r="AT15" s="61">
        <v>11.237750319870065</v>
      </c>
      <c r="AU15" s="61">
        <v>2.6938359581417481</v>
      </c>
      <c r="AV15" s="61">
        <v>1.1208054490410235</v>
      </c>
      <c r="AW15" s="83">
        <v>4.8877343251340388</v>
      </c>
      <c r="AY15" s="16" t="s">
        <v>329</v>
      </c>
      <c r="AZ15" s="82">
        <v>48.466799999999999</v>
      </c>
      <c r="BA15" s="61">
        <v>0.90890000000000004</v>
      </c>
      <c r="BB15" s="61">
        <v>13.6525</v>
      </c>
      <c r="BC15" s="61">
        <v>2.0270999999999999</v>
      </c>
      <c r="BD15" s="61">
        <v>8.4738000000000007</v>
      </c>
      <c r="BE15" s="61">
        <v>0.1439</v>
      </c>
      <c r="BF15" s="61">
        <v>9.9421999999999997</v>
      </c>
      <c r="BG15" s="61">
        <v>10.353300000000001</v>
      </c>
      <c r="BH15" s="61">
        <v>2.4698000000000002</v>
      </c>
      <c r="BI15" s="61">
        <v>1.0283</v>
      </c>
      <c r="BJ15" s="61">
        <v>0.1928</v>
      </c>
      <c r="BK15" s="61">
        <v>0.1426</v>
      </c>
      <c r="BL15" s="61">
        <v>2.198</v>
      </c>
      <c r="BM15" s="159">
        <f t="shared" si="3"/>
        <v>86.639280538538117</v>
      </c>
      <c r="BN15" s="94">
        <v>0.5</v>
      </c>
    </row>
    <row r="16" spans="1:66" x14ac:dyDescent="0.2">
      <c r="A16" s="97" t="s">
        <v>90</v>
      </c>
      <c r="B16" s="136">
        <v>3</v>
      </c>
      <c r="C16" s="136">
        <v>60</v>
      </c>
      <c r="D16" s="174">
        <v>1</v>
      </c>
      <c r="E16" s="82">
        <v>43.123899999999999</v>
      </c>
      <c r="F16" s="61">
        <v>0.84870000000000012</v>
      </c>
      <c r="G16" s="61">
        <v>12.645900000000001</v>
      </c>
      <c r="H16" s="61">
        <v>18.467199999999998</v>
      </c>
      <c r="I16" s="61">
        <v>0.34610000000000002</v>
      </c>
      <c r="J16" s="61">
        <v>8.6811000000000007</v>
      </c>
      <c r="K16" s="61">
        <v>7.0664999999999996</v>
      </c>
      <c r="L16" s="61">
        <v>2.6282000000000001</v>
      </c>
      <c r="M16" s="61">
        <v>1.0835999999999999</v>
      </c>
      <c r="N16" s="61">
        <v>0.19220924000000006</v>
      </c>
      <c r="O16" s="61">
        <v>0.13761615999999999</v>
      </c>
      <c r="P16" s="61">
        <v>0.17233499999999999</v>
      </c>
      <c r="Q16" s="61">
        <v>0.71569999999999989</v>
      </c>
      <c r="R16" s="83">
        <f t="shared" si="0"/>
        <v>96.109060400000018</v>
      </c>
      <c r="S16" s="159">
        <v>72.583933287245799</v>
      </c>
      <c r="T16" s="61">
        <f t="shared" si="2"/>
        <v>7.7887218845633752</v>
      </c>
      <c r="U16" s="83">
        <f t="shared" si="1"/>
        <v>18.467199999999998</v>
      </c>
      <c r="V16" s="61"/>
      <c r="W16" s="97" t="s">
        <v>90</v>
      </c>
      <c r="X16" s="82">
        <v>45.762</v>
      </c>
      <c r="Y16" s="61">
        <v>0.97599999999999998</v>
      </c>
      <c r="Z16" s="61">
        <v>14.526999999999999</v>
      </c>
      <c r="AA16" s="61">
        <v>6.6520000000000001</v>
      </c>
      <c r="AB16" s="61">
        <v>12.420999999999999</v>
      </c>
      <c r="AC16" s="61">
        <v>0.40200000000000002</v>
      </c>
      <c r="AD16" s="61">
        <v>6.5</v>
      </c>
      <c r="AE16" s="61">
        <v>8.1189999999999998</v>
      </c>
      <c r="AF16" s="61">
        <v>3.02</v>
      </c>
      <c r="AG16" s="61">
        <v>1.24</v>
      </c>
      <c r="AH16" s="61">
        <v>0.218</v>
      </c>
      <c r="AI16" s="61">
        <v>0.161</v>
      </c>
      <c r="AJ16" s="91">
        <v>1166</v>
      </c>
      <c r="AK16" s="92">
        <v>2.7819542554501773</v>
      </c>
      <c r="AL16" s="93"/>
      <c r="AM16" s="97" t="s">
        <v>90</v>
      </c>
      <c r="AN16" s="82">
        <v>46.928704900486473</v>
      </c>
      <c r="AO16" s="61">
        <v>0.95673853328480196</v>
      </c>
      <c r="AP16" s="61">
        <v>14.240308066627374</v>
      </c>
      <c r="AQ16" s="61">
        <v>18.043735842390731</v>
      </c>
      <c r="AR16" s="61">
        <v>0.39406648604558453</v>
      </c>
      <c r="AS16" s="61">
        <v>6.3717217892942761</v>
      </c>
      <c r="AT16" s="61">
        <v>7.9587706472738811</v>
      </c>
      <c r="AU16" s="61">
        <v>2.9603999697951866</v>
      </c>
      <c r="AV16" s="61">
        <v>1.2155284644192159</v>
      </c>
      <c r="AW16" s="83">
        <v>0.93002530038247488</v>
      </c>
      <c r="AY16" s="97" t="s">
        <v>90</v>
      </c>
      <c r="AZ16" s="82">
        <v>46.132199999999997</v>
      </c>
      <c r="BA16" s="61">
        <v>0.91049999999999998</v>
      </c>
      <c r="BB16" s="61">
        <v>13.5055</v>
      </c>
      <c r="BC16" s="61">
        <v>5.8692000000000002</v>
      </c>
      <c r="BD16" s="61">
        <v>12.8469</v>
      </c>
      <c r="BE16" s="61">
        <v>0.3886</v>
      </c>
      <c r="BF16" s="61">
        <v>7.6325000000000003</v>
      </c>
      <c r="BG16" s="61">
        <v>7.5541999999999998</v>
      </c>
      <c r="BH16" s="61">
        <v>2.8073000000000001</v>
      </c>
      <c r="BI16" s="61">
        <v>1.1571</v>
      </c>
      <c r="BJ16" s="61">
        <v>0.1802</v>
      </c>
      <c r="BK16" s="61">
        <v>0.1338</v>
      </c>
      <c r="BL16" s="61">
        <v>0.88200000000000001</v>
      </c>
      <c r="BM16" s="159">
        <f t="shared" si="3"/>
        <v>75.583933287245799</v>
      </c>
      <c r="BN16" s="94">
        <v>0.5</v>
      </c>
    </row>
    <row r="17" spans="1:66" x14ac:dyDescent="0.2">
      <c r="A17" s="16" t="s">
        <v>91</v>
      </c>
      <c r="B17" s="135">
        <v>3</v>
      </c>
      <c r="C17" s="135">
        <v>45</v>
      </c>
      <c r="D17" s="173">
        <v>1</v>
      </c>
      <c r="E17" s="82">
        <v>41.206699999999998</v>
      </c>
      <c r="F17" s="61">
        <v>0.96209999999999996</v>
      </c>
      <c r="G17" s="61">
        <v>11.7195</v>
      </c>
      <c r="H17" s="61">
        <v>24.3932</v>
      </c>
      <c r="I17" s="61">
        <v>0.49309999999999998</v>
      </c>
      <c r="J17" s="61">
        <v>8.0558000000000014</v>
      </c>
      <c r="K17" s="61">
        <v>6.0529000000000002</v>
      </c>
      <c r="L17" s="61">
        <v>2.4667000000000003</v>
      </c>
      <c r="M17" s="61">
        <v>0.96050000000000002</v>
      </c>
      <c r="N17" s="61">
        <v>0.20045828000000002</v>
      </c>
      <c r="O17" s="61">
        <v>0.147145792</v>
      </c>
      <c r="P17" s="61">
        <v>0.16525299999999998</v>
      </c>
      <c r="Q17" s="61">
        <v>0.70279999999999954</v>
      </c>
      <c r="R17" s="83">
        <f t="shared" si="0"/>
        <v>97.526157072000004</v>
      </c>
      <c r="S17" s="159">
        <v>71.656861248561086</v>
      </c>
      <c r="T17" s="61">
        <f t="shared" si="2"/>
        <v>7.3424929732497128</v>
      </c>
      <c r="U17" s="83">
        <f t="shared" si="1"/>
        <v>24.3932</v>
      </c>
      <c r="V17" s="61"/>
      <c r="W17" s="16" t="s">
        <v>91</v>
      </c>
      <c r="X17" s="82">
        <v>42.304000000000002</v>
      </c>
      <c r="Y17" s="61">
        <v>0.98399999999999999</v>
      </c>
      <c r="Z17" s="61">
        <v>12.016999999999999</v>
      </c>
      <c r="AA17" s="61">
        <v>9.6059999999999999</v>
      </c>
      <c r="AB17" s="61">
        <v>15.936</v>
      </c>
      <c r="AC17" s="61">
        <v>0.502</v>
      </c>
      <c r="AD17" s="61">
        <v>8.5709999999999997</v>
      </c>
      <c r="AE17" s="61">
        <v>6.2030000000000003</v>
      </c>
      <c r="AF17" s="61">
        <v>2.5329999999999999</v>
      </c>
      <c r="AG17" s="61">
        <v>0.98399999999999999</v>
      </c>
      <c r="AH17" s="61">
        <v>0.20499999999999999</v>
      </c>
      <c r="AI17" s="61">
        <v>0.154</v>
      </c>
      <c r="AJ17" s="91">
        <v>1214</v>
      </c>
      <c r="AK17" s="96" t="s">
        <v>56</v>
      </c>
      <c r="AL17" s="93"/>
      <c r="AM17" s="16" t="s">
        <v>91</v>
      </c>
      <c r="AN17" s="82">
        <v>43.757112427545749</v>
      </c>
      <c r="AO17" s="61">
        <v>0.96335302046407356</v>
      </c>
      <c r="AP17" s="61">
        <v>11.764850860687778</v>
      </c>
      <c r="AQ17" s="61">
        <v>24.064245165657447</v>
      </c>
      <c r="AR17" s="61">
        <v>0.49146668320423259</v>
      </c>
      <c r="AS17" s="61">
        <v>8.3911572544690802</v>
      </c>
      <c r="AT17" s="61">
        <v>6.0728442946530983</v>
      </c>
      <c r="AU17" s="61">
        <v>2.4798508138572131</v>
      </c>
      <c r="AV17" s="61">
        <v>0.96335302046407356</v>
      </c>
      <c r="AW17" s="83">
        <v>1.0517664589972617</v>
      </c>
      <c r="AY17" s="16" t="s">
        <v>91</v>
      </c>
      <c r="AZ17" s="82">
        <v>42.852800000000002</v>
      </c>
      <c r="BA17" s="61">
        <v>0.879</v>
      </c>
      <c r="BB17" s="61">
        <v>10.7674</v>
      </c>
      <c r="BC17" s="61">
        <v>8.1692999999999998</v>
      </c>
      <c r="BD17" s="61">
        <v>16.4512</v>
      </c>
      <c r="BE17" s="61">
        <v>0.48120000000000002</v>
      </c>
      <c r="BF17" s="61">
        <v>10.4</v>
      </c>
      <c r="BG17" s="61">
        <v>5.5659000000000001</v>
      </c>
      <c r="BH17" s="61">
        <v>2.2707000000000002</v>
      </c>
      <c r="BI17" s="61">
        <v>0.879</v>
      </c>
      <c r="BJ17" s="61">
        <v>0.18310000000000001</v>
      </c>
      <c r="BK17" s="61">
        <v>0.1391</v>
      </c>
      <c r="BL17" s="61">
        <v>0.96140000000000003</v>
      </c>
      <c r="BM17" s="159">
        <f t="shared" si="3"/>
        <v>74.656861248561086</v>
      </c>
      <c r="BN17" s="94">
        <v>0.5</v>
      </c>
    </row>
    <row r="18" spans="1:66" x14ac:dyDescent="0.2">
      <c r="A18" s="16" t="s">
        <v>92</v>
      </c>
      <c r="B18" s="135">
        <v>3</v>
      </c>
      <c r="C18" s="135">
        <v>50</v>
      </c>
      <c r="D18" s="173">
        <v>1</v>
      </c>
      <c r="E18" s="82">
        <v>41.610099999999996</v>
      </c>
      <c r="F18" s="61">
        <v>0.90180000000000005</v>
      </c>
      <c r="G18" s="61">
        <v>11.795700000000002</v>
      </c>
      <c r="H18" s="61">
        <v>23.006999999999998</v>
      </c>
      <c r="I18" s="61">
        <v>0.4677</v>
      </c>
      <c r="J18" s="61">
        <v>8.3495999999999988</v>
      </c>
      <c r="K18" s="61">
        <v>5.991299999999999</v>
      </c>
      <c r="L18" s="61">
        <v>2.5352999999999999</v>
      </c>
      <c r="M18" s="61">
        <v>0.94479999999999997</v>
      </c>
      <c r="N18" s="61">
        <v>0.19404236000000002</v>
      </c>
      <c r="O18" s="61">
        <v>0.147964288</v>
      </c>
      <c r="P18" s="61">
        <v>0.16356199999999999</v>
      </c>
      <c r="Q18" s="61">
        <v>0.68949999999999934</v>
      </c>
      <c r="R18" s="83">
        <f t="shared" si="0"/>
        <v>96.798368647999979</v>
      </c>
      <c r="S18" s="159">
        <v>71.656861248561086</v>
      </c>
      <c r="T18" s="61">
        <f t="shared" si="2"/>
        <v>7.2522414812177303</v>
      </c>
      <c r="U18" s="83">
        <f t="shared" si="1"/>
        <v>23.006999999999998</v>
      </c>
      <c r="V18" s="61"/>
      <c r="W18" s="16" t="s">
        <v>92</v>
      </c>
      <c r="X18" s="82">
        <v>43.424999999999997</v>
      </c>
      <c r="Y18" s="61">
        <v>0.97799999999999998</v>
      </c>
      <c r="Z18" s="61">
        <v>12.824</v>
      </c>
      <c r="AA18" s="61">
        <v>8.8030000000000008</v>
      </c>
      <c r="AB18" s="61">
        <v>14.917</v>
      </c>
      <c r="AC18" s="61">
        <v>0.51100000000000001</v>
      </c>
      <c r="AD18" s="61">
        <v>7.8819999999999997</v>
      </c>
      <c r="AE18" s="61">
        <v>6.51</v>
      </c>
      <c r="AF18" s="61">
        <v>2.76</v>
      </c>
      <c r="AG18" s="61">
        <v>1.022</v>
      </c>
      <c r="AH18" s="61">
        <v>0.20599999999999999</v>
      </c>
      <c r="AI18" s="61">
        <v>0.16300000000000001</v>
      </c>
      <c r="AJ18" s="91">
        <v>1201</v>
      </c>
      <c r="AK18" s="96" t="s">
        <v>56</v>
      </c>
      <c r="AL18" s="93"/>
      <c r="AM18" s="16" t="s">
        <v>92</v>
      </c>
      <c r="AN18" s="82">
        <v>44.659714099299414</v>
      </c>
      <c r="AO18" s="61">
        <v>0.96326697222460844</v>
      </c>
      <c r="AP18" s="61">
        <v>12.630813549906319</v>
      </c>
      <c r="AQ18" s="61">
        <v>22.493958191887124</v>
      </c>
      <c r="AR18" s="61">
        <v>0.50330206830958579</v>
      </c>
      <c r="AS18" s="61">
        <v>7.7632620399533367</v>
      </c>
      <c r="AT18" s="61">
        <v>6.4119304592865047</v>
      </c>
      <c r="AU18" s="61">
        <v>2.7184221302044165</v>
      </c>
      <c r="AV18" s="61">
        <v>1.0066041366191716</v>
      </c>
      <c r="AW18" s="83">
        <v>0.84872635230951099</v>
      </c>
      <c r="AY18" s="16" t="s">
        <v>92</v>
      </c>
      <c r="AZ18" s="82">
        <v>43.743699999999997</v>
      </c>
      <c r="BA18" s="61">
        <v>0.88570000000000004</v>
      </c>
      <c r="BB18" s="61">
        <v>11.652900000000001</v>
      </c>
      <c r="BC18" s="61">
        <v>7.6186999999999996</v>
      </c>
      <c r="BD18" s="61">
        <v>15.507999999999999</v>
      </c>
      <c r="BE18" s="61">
        <v>0.49099999999999999</v>
      </c>
      <c r="BF18" s="61">
        <v>9.6373999999999995</v>
      </c>
      <c r="BG18" s="61">
        <v>5.9215999999999998</v>
      </c>
      <c r="BH18" s="61">
        <v>2.5095999999999998</v>
      </c>
      <c r="BI18" s="61">
        <v>0.93189999999999995</v>
      </c>
      <c r="BJ18" s="61">
        <v>0.17530000000000001</v>
      </c>
      <c r="BK18" s="61">
        <v>0.14000000000000001</v>
      </c>
      <c r="BL18" s="61">
        <v>0.78420000000000001</v>
      </c>
      <c r="BM18" s="159">
        <f t="shared" si="3"/>
        <v>74.656861248561086</v>
      </c>
      <c r="BN18" s="94">
        <v>0.5</v>
      </c>
    </row>
    <row r="19" spans="1:66" x14ac:dyDescent="0.2">
      <c r="A19" s="16" t="s">
        <v>330</v>
      </c>
      <c r="B19" s="135">
        <v>2</v>
      </c>
      <c r="C19" s="135">
        <v>60</v>
      </c>
      <c r="D19" s="173">
        <v>2</v>
      </c>
      <c r="E19" s="82">
        <v>46.754149999999996</v>
      </c>
      <c r="F19" s="61">
        <v>0.94125000000000014</v>
      </c>
      <c r="G19" s="61">
        <v>12.482850000000003</v>
      </c>
      <c r="H19" s="61">
        <v>16.858550000000001</v>
      </c>
      <c r="I19" s="61">
        <v>0.25864999999999999</v>
      </c>
      <c r="J19" s="61">
        <v>9.0015499999999999</v>
      </c>
      <c r="K19" s="61">
        <v>5.8951999999999991</v>
      </c>
      <c r="L19" s="61">
        <v>3.1718499999999996</v>
      </c>
      <c r="M19" s="61">
        <v>0.96209999999999996</v>
      </c>
      <c r="N19" s="61">
        <v>0.24216176</v>
      </c>
      <c r="O19" s="61">
        <v>0.19239692799999994</v>
      </c>
      <c r="P19" s="61">
        <v>0.14828449999999999</v>
      </c>
      <c r="Q19" s="61">
        <v>0.66054999999999986</v>
      </c>
      <c r="R19" s="83">
        <f t="shared" si="0"/>
        <v>97.569543188000011</v>
      </c>
      <c r="S19" s="159">
        <v>79.844972583004818</v>
      </c>
      <c r="T19" s="61">
        <f t="shared" si="2"/>
        <v>6.8762233119840408</v>
      </c>
      <c r="U19" s="83">
        <f t="shared" si="1"/>
        <v>16.858550000000001</v>
      </c>
      <c r="V19" s="61"/>
      <c r="W19" s="16" t="s">
        <v>330</v>
      </c>
      <c r="X19" s="82">
        <v>48.174999999999997</v>
      </c>
      <c r="Y19" s="61">
        <v>0.97</v>
      </c>
      <c r="Z19" s="61">
        <v>12.884</v>
      </c>
      <c r="AA19" s="61">
        <v>5.1680000000000001</v>
      </c>
      <c r="AB19" s="61">
        <v>12.317</v>
      </c>
      <c r="AC19" s="61">
        <v>0.26800000000000002</v>
      </c>
      <c r="AD19" s="61">
        <v>9.4190000000000005</v>
      </c>
      <c r="AE19" s="61">
        <v>6.0910000000000002</v>
      </c>
      <c r="AF19" s="61">
        <v>3.2730000000000001</v>
      </c>
      <c r="AG19" s="61">
        <v>0.99099999999999999</v>
      </c>
      <c r="AH19" s="61">
        <v>0.248</v>
      </c>
      <c r="AI19" s="61">
        <v>0.19600000000000001</v>
      </c>
      <c r="AJ19" s="91">
        <v>1259</v>
      </c>
      <c r="AK19" s="92">
        <v>0.14124369010014676</v>
      </c>
      <c r="AL19" s="93"/>
      <c r="AM19" s="16" t="s">
        <v>330</v>
      </c>
      <c r="AN19" s="82">
        <v>49.43077654242893</v>
      </c>
      <c r="AO19" s="61">
        <v>0.94148104865014592</v>
      </c>
      <c r="AP19" s="61">
        <v>12.505197763720084</v>
      </c>
      <c r="AQ19" s="61">
        <v>16.469124158242966</v>
      </c>
      <c r="AR19" s="61">
        <v>0.26012053715282385</v>
      </c>
      <c r="AS19" s="61">
        <v>9.1420721620986871</v>
      </c>
      <c r="AT19" s="61">
        <v>5.9119186261113814</v>
      </c>
      <c r="AU19" s="61">
        <v>3.1767705899298226</v>
      </c>
      <c r="AV19" s="61">
        <v>0.96186362805391201</v>
      </c>
      <c r="AW19" s="83">
        <v>1.2006749436112574</v>
      </c>
      <c r="AY19" s="16" t="s">
        <v>330</v>
      </c>
      <c r="AZ19" s="166">
        <v>47.730600000000003</v>
      </c>
      <c r="BA19" s="36">
        <v>0.81559999999999999</v>
      </c>
      <c r="BB19" s="36">
        <v>10.853899999999999</v>
      </c>
      <c r="BC19" s="36">
        <v>4.8464999999999998</v>
      </c>
      <c r="BD19" s="36">
        <v>12.1874</v>
      </c>
      <c r="BE19" s="36">
        <v>0.2651</v>
      </c>
      <c r="BF19" s="36">
        <v>13.1149</v>
      </c>
      <c r="BG19" s="36">
        <v>5.1586999999999996</v>
      </c>
      <c r="BH19" s="36">
        <v>2.7589999999999999</v>
      </c>
      <c r="BI19" s="36">
        <v>0.83289999999999997</v>
      </c>
      <c r="BJ19" s="36">
        <v>0.21690000000000001</v>
      </c>
      <c r="BK19" s="36">
        <v>0.17730000000000001</v>
      </c>
      <c r="BL19" s="36">
        <v>1.0410999999999999</v>
      </c>
      <c r="BM19" s="159">
        <f t="shared" si="3"/>
        <v>82.844972583004818</v>
      </c>
      <c r="BN19" s="94">
        <v>13</v>
      </c>
    </row>
    <row r="20" spans="1:66" x14ac:dyDescent="0.2">
      <c r="A20" s="16" t="s">
        <v>331</v>
      </c>
      <c r="B20" s="135">
        <v>2</v>
      </c>
      <c r="C20" s="135">
        <v>170</v>
      </c>
      <c r="D20" s="173">
        <v>3</v>
      </c>
      <c r="E20" s="82">
        <v>46.929133333333333</v>
      </c>
      <c r="F20" s="61">
        <v>1.5218333333333334</v>
      </c>
      <c r="G20" s="61">
        <v>11.7956</v>
      </c>
      <c r="H20" s="61">
        <v>16.804833333333331</v>
      </c>
      <c r="I20" s="61">
        <v>0.26716666666666666</v>
      </c>
      <c r="J20" s="61">
        <v>9.6612333333333336</v>
      </c>
      <c r="K20" s="61">
        <v>4.6559333333333335</v>
      </c>
      <c r="L20" s="61">
        <v>3.093666666666667</v>
      </c>
      <c r="M20" s="61">
        <v>1.4475</v>
      </c>
      <c r="N20" s="61">
        <v>0.23039924000000001</v>
      </c>
      <c r="O20" s="61">
        <v>0.18596588799999997</v>
      </c>
      <c r="P20" s="61">
        <v>0.11517366666666666</v>
      </c>
      <c r="Q20" s="61">
        <v>0.62963333333333293</v>
      </c>
      <c r="R20" s="83">
        <f t="shared" si="0"/>
        <v>97.338072127999993</v>
      </c>
      <c r="S20" s="159">
        <v>76.537964483332416</v>
      </c>
      <c r="T20" s="61">
        <f t="shared" si="2"/>
        <v>6.0584992471769139</v>
      </c>
      <c r="U20" s="83">
        <f t="shared" si="1"/>
        <v>16.804833333333331</v>
      </c>
      <c r="V20" s="61"/>
      <c r="W20" s="16" t="s">
        <v>331</v>
      </c>
      <c r="X20" s="82">
        <v>49.212000000000003</v>
      </c>
      <c r="Y20" s="61">
        <v>1.7050000000000001</v>
      </c>
      <c r="Z20" s="61">
        <v>13.233000000000001</v>
      </c>
      <c r="AA20" s="61">
        <v>5.6589999999999998</v>
      </c>
      <c r="AB20" s="61">
        <v>11.706</v>
      </c>
      <c r="AC20" s="61">
        <v>0.30299999999999999</v>
      </c>
      <c r="AD20" s="61">
        <v>7.3929999999999998</v>
      </c>
      <c r="AE20" s="61">
        <v>5.226</v>
      </c>
      <c r="AF20" s="61">
        <v>3.4649999999999999</v>
      </c>
      <c r="AG20" s="61">
        <v>1.6259999999999999</v>
      </c>
      <c r="AH20" s="61">
        <v>0.25800000000000001</v>
      </c>
      <c r="AI20" s="61">
        <v>0.21299999999999999</v>
      </c>
      <c r="AJ20" s="91">
        <v>1225</v>
      </c>
      <c r="AK20" s="96" t="s">
        <v>56</v>
      </c>
      <c r="AL20" s="93"/>
      <c r="AM20" s="16" t="s">
        <v>331</v>
      </c>
      <c r="AN20" s="82">
        <v>50.012925334161068</v>
      </c>
      <c r="AO20" s="61">
        <v>1.6974242337376926</v>
      </c>
      <c r="AP20" s="61">
        <v>13.174202278622221</v>
      </c>
      <c r="AQ20" s="61">
        <v>16.724357596809092</v>
      </c>
      <c r="AR20" s="61">
        <v>0.30165369080499765</v>
      </c>
      <c r="AS20" s="61">
        <v>7.3601509442948743</v>
      </c>
      <c r="AT20" s="61">
        <v>5.2027794988347118</v>
      </c>
      <c r="AU20" s="61">
        <v>3.4496040879185372</v>
      </c>
      <c r="AV20" s="61">
        <v>1.6187752516466209</v>
      </c>
      <c r="AW20" s="83">
        <v>0.45812708317018297</v>
      </c>
      <c r="AY20" s="16" t="s">
        <v>331</v>
      </c>
      <c r="AZ20" s="166">
        <v>48.316200000000002</v>
      </c>
      <c r="BA20" s="36">
        <v>1.4999</v>
      </c>
      <c r="BB20" s="36">
        <v>11.62</v>
      </c>
      <c r="BC20" s="36">
        <v>5.2756999999999996</v>
      </c>
      <c r="BD20" s="36">
        <v>12.272600000000001</v>
      </c>
      <c r="BE20" s="36">
        <v>0.3054</v>
      </c>
      <c r="BF20" s="36">
        <v>10.808999999999999</v>
      </c>
      <c r="BG20" s="36">
        <v>4.6048</v>
      </c>
      <c r="BH20" s="36">
        <v>3.044</v>
      </c>
      <c r="BI20" s="36">
        <v>1.4293</v>
      </c>
      <c r="BJ20" s="36">
        <v>0.22939999999999999</v>
      </c>
      <c r="BK20" s="36">
        <v>0.18779999999999999</v>
      </c>
      <c r="BL20" s="36">
        <v>0.40589999999999998</v>
      </c>
      <c r="BM20" s="159">
        <f t="shared" si="3"/>
        <v>79.537964483332416</v>
      </c>
      <c r="BN20" s="94">
        <v>13</v>
      </c>
    </row>
    <row r="21" spans="1:66" x14ac:dyDescent="0.2">
      <c r="A21" s="16" t="s">
        <v>93</v>
      </c>
      <c r="B21" s="135">
        <v>2</v>
      </c>
      <c r="C21" s="135">
        <v>45</v>
      </c>
      <c r="D21" s="173">
        <v>1</v>
      </c>
      <c r="E21" s="82">
        <v>46.282600000000002</v>
      </c>
      <c r="F21" s="61">
        <v>1.8944000000000001</v>
      </c>
      <c r="G21" s="61">
        <v>12.3719</v>
      </c>
      <c r="H21" s="61">
        <v>18.414099999999998</v>
      </c>
      <c r="I21" s="61">
        <v>0.35039999999999999</v>
      </c>
      <c r="J21" s="61">
        <v>7.6238000000000001</v>
      </c>
      <c r="K21" s="61">
        <v>5.2423999999999999</v>
      </c>
      <c r="L21" s="61">
        <v>3.1713999999999998</v>
      </c>
      <c r="M21" s="61">
        <v>1.3783999999999998</v>
      </c>
      <c r="N21" s="61">
        <v>0.27561620000000003</v>
      </c>
      <c r="O21" s="61">
        <v>0.17897943999999996</v>
      </c>
      <c r="P21" s="61">
        <v>0.11442499999999999</v>
      </c>
      <c r="Q21" s="61">
        <v>0.62349999999999994</v>
      </c>
      <c r="R21" s="83">
        <f t="shared" si="0"/>
        <v>97.921920639999996</v>
      </c>
      <c r="S21" s="159">
        <v>76.639272474668289</v>
      </c>
      <c r="T21" s="61">
        <f t="shared" si="2"/>
        <v>6.3644795690233513</v>
      </c>
      <c r="U21" s="83">
        <f t="shared" si="1"/>
        <v>18.414099999999998</v>
      </c>
      <c r="V21" s="61"/>
      <c r="W21" s="16" t="s">
        <v>93</v>
      </c>
      <c r="X21" s="82">
        <v>47.381</v>
      </c>
      <c r="Y21" s="61">
        <v>1.9279999999999999</v>
      </c>
      <c r="Z21" s="61">
        <v>12.615</v>
      </c>
      <c r="AA21" s="61">
        <v>6.3</v>
      </c>
      <c r="AB21" s="61">
        <v>12.75</v>
      </c>
      <c r="AC21" s="61">
        <v>0.35699999999999998</v>
      </c>
      <c r="AD21" s="61">
        <v>8.2159999999999993</v>
      </c>
      <c r="AE21" s="61">
        <v>5.3440000000000003</v>
      </c>
      <c r="AF21" s="61">
        <v>3.2330000000000001</v>
      </c>
      <c r="AG21" s="61">
        <v>1.407</v>
      </c>
      <c r="AH21" s="61">
        <v>0.28599999999999998</v>
      </c>
      <c r="AI21" s="61">
        <v>0.184</v>
      </c>
      <c r="AJ21" s="91">
        <v>1234</v>
      </c>
      <c r="AK21" s="96" t="s">
        <v>56</v>
      </c>
      <c r="AL21" s="93"/>
      <c r="AM21" s="16" t="s">
        <v>93</v>
      </c>
      <c r="AN21" s="82">
        <v>48.543938341311829</v>
      </c>
      <c r="AO21" s="61">
        <v>1.890658997567751</v>
      </c>
      <c r="AP21" s="61">
        <v>12.370675961782769</v>
      </c>
      <c r="AQ21" s="61">
        <v>18.06226559968901</v>
      </c>
      <c r="AR21" s="61">
        <v>0.35008571687328172</v>
      </c>
      <c r="AS21" s="61">
        <v>8.0568746493862253</v>
      </c>
      <c r="AT21" s="61">
        <v>5.2404987982375832</v>
      </c>
      <c r="AU21" s="61">
        <v>3.1703840970625206</v>
      </c>
      <c r="AV21" s="61">
        <v>1.3797495900299925</v>
      </c>
      <c r="AW21" s="83">
        <v>0.93486824805903879</v>
      </c>
      <c r="AY21" s="16" t="s">
        <v>93</v>
      </c>
      <c r="AZ21" s="166">
        <v>46.8949</v>
      </c>
      <c r="BA21" s="36">
        <v>1.6456999999999999</v>
      </c>
      <c r="BB21" s="36">
        <v>10.770899999999999</v>
      </c>
      <c r="BC21" s="36">
        <v>5.5719000000000003</v>
      </c>
      <c r="BD21" s="36">
        <v>13.220800000000001</v>
      </c>
      <c r="BE21" s="36">
        <v>0.3498</v>
      </c>
      <c r="BF21" s="36">
        <v>11.7814</v>
      </c>
      <c r="BG21" s="36">
        <v>4.5810000000000004</v>
      </c>
      <c r="BH21" s="36">
        <v>2.7602000000000002</v>
      </c>
      <c r="BI21" s="36">
        <v>1.2016</v>
      </c>
      <c r="BJ21" s="36">
        <v>0.2525</v>
      </c>
      <c r="BK21" s="36">
        <v>0.1595</v>
      </c>
      <c r="BL21" s="36">
        <v>0.80979999999999996</v>
      </c>
      <c r="BM21" s="159">
        <f t="shared" si="3"/>
        <v>79.639272474668289</v>
      </c>
      <c r="BN21" s="94">
        <v>13</v>
      </c>
    </row>
    <row r="22" spans="1:66" x14ac:dyDescent="0.2">
      <c r="A22" s="16" t="s">
        <v>94</v>
      </c>
      <c r="B22" s="135">
        <v>3</v>
      </c>
      <c r="C22" s="135">
        <v>75</v>
      </c>
      <c r="D22" s="173">
        <v>1</v>
      </c>
      <c r="E22" s="82">
        <v>48.5242</v>
      </c>
      <c r="F22" s="61">
        <v>0.90370000000000006</v>
      </c>
      <c r="G22" s="61">
        <v>14.564500000000001</v>
      </c>
      <c r="H22" s="61">
        <v>8.7062999999999988</v>
      </c>
      <c r="I22" s="61">
        <v>0.14080000000000001</v>
      </c>
      <c r="J22" s="61">
        <v>10.041499999999999</v>
      </c>
      <c r="K22" s="61">
        <v>10.687099999999999</v>
      </c>
      <c r="L22" s="61">
        <v>3.2721999999999998</v>
      </c>
      <c r="M22" s="61">
        <v>1.2365999999999999</v>
      </c>
      <c r="N22" s="61">
        <v>0.19816688000000002</v>
      </c>
      <c r="O22" s="61">
        <v>0.229638496</v>
      </c>
      <c r="P22" s="61">
        <v>0.16273399999999999</v>
      </c>
      <c r="Q22" s="61">
        <v>0.66289999999999982</v>
      </c>
      <c r="R22" s="83">
        <f t="shared" si="0"/>
        <v>99.330339375999998</v>
      </c>
      <c r="S22" s="159">
        <v>85.214793534763416</v>
      </c>
      <c r="T22" s="61">
        <f t="shared" si="2"/>
        <v>9.6338820007552606</v>
      </c>
      <c r="U22" s="83">
        <f t="shared" si="1"/>
        <v>9.6338820007552606</v>
      </c>
      <c r="V22" s="61"/>
      <c r="W22" s="16" t="s">
        <v>94</v>
      </c>
      <c r="X22" s="156">
        <v>49.454000000000001</v>
      </c>
      <c r="Y22" s="157">
        <v>0.96399999999999997</v>
      </c>
      <c r="Z22" s="157">
        <v>15.59</v>
      </c>
      <c r="AA22" s="157">
        <v>2.5190000000000001</v>
      </c>
      <c r="AB22" s="157">
        <v>7.3529999999999998</v>
      </c>
      <c r="AC22" s="157">
        <v>0.15</v>
      </c>
      <c r="AD22" s="157">
        <v>7.2350000000000003</v>
      </c>
      <c r="AE22" s="157">
        <v>11.446</v>
      </c>
      <c r="AF22" s="157">
        <v>3.5009999999999999</v>
      </c>
      <c r="AG22" s="157">
        <v>1.3280000000000001</v>
      </c>
      <c r="AH22" s="157">
        <v>0.214</v>
      </c>
      <c r="AI22" s="157">
        <v>0.246</v>
      </c>
      <c r="AJ22" s="153">
        <v>1190</v>
      </c>
      <c r="AK22" s="192">
        <v>4.023968966975362</v>
      </c>
      <c r="AL22" s="93"/>
      <c r="AM22" s="16" t="s">
        <v>94</v>
      </c>
      <c r="AN22" s="82">
        <v>50.805335210592119</v>
      </c>
      <c r="AO22" s="61">
        <v>0.89489035389405358</v>
      </c>
      <c r="AP22" s="61">
        <v>14.472345038597817</v>
      </c>
      <c r="AQ22" s="61">
        <v>8.9299967277521475</v>
      </c>
      <c r="AR22" s="61">
        <v>0.13924642436110793</v>
      </c>
      <c r="AS22" s="61">
        <v>6.7163192016841062</v>
      </c>
      <c r="AT22" s="61">
        <v>10.625430488248274</v>
      </c>
      <c r="AU22" s="61">
        <v>3.2500115445882587</v>
      </c>
      <c r="AV22" s="61">
        <v>1.2327950103436756</v>
      </c>
      <c r="AW22" s="83">
        <v>2.9336299999384385</v>
      </c>
      <c r="AY22" s="16" t="s">
        <v>94</v>
      </c>
      <c r="AZ22" s="166">
        <v>49.377699999999997</v>
      </c>
      <c r="BA22" s="36">
        <v>0.79269999999999996</v>
      </c>
      <c r="BB22" s="36">
        <v>12.888</v>
      </c>
      <c r="BC22" s="36">
        <v>2.2452000000000001</v>
      </c>
      <c r="BD22" s="36">
        <v>7.3502000000000001</v>
      </c>
      <c r="BE22" s="36">
        <v>0.1477</v>
      </c>
      <c r="BF22" s="36">
        <v>10.679500000000001</v>
      </c>
      <c r="BG22" s="36">
        <v>9.5036000000000005</v>
      </c>
      <c r="BH22" s="36">
        <v>2.8946999999999998</v>
      </c>
      <c r="BI22" s="36">
        <v>1.0954999999999999</v>
      </c>
      <c r="BJ22" s="36">
        <v>0.187</v>
      </c>
      <c r="BK22" s="36">
        <v>0.2283</v>
      </c>
      <c r="BL22" s="36">
        <v>2.6097000000000001</v>
      </c>
      <c r="BM22" s="159">
        <f t="shared" si="3"/>
        <v>88.214793534763416</v>
      </c>
      <c r="BN22" s="94">
        <v>13</v>
      </c>
    </row>
    <row r="23" spans="1:66" x14ac:dyDescent="0.2">
      <c r="A23" s="16" t="s">
        <v>95</v>
      </c>
      <c r="B23" s="135">
        <v>2</v>
      </c>
      <c r="C23" s="135">
        <v>55</v>
      </c>
      <c r="D23" s="173">
        <v>1</v>
      </c>
      <c r="E23" s="82">
        <v>46.613500000000002</v>
      </c>
      <c r="F23" s="61">
        <v>1.1468</v>
      </c>
      <c r="G23" s="61">
        <v>16.223700000000001</v>
      </c>
      <c r="H23" s="61">
        <v>8.628899999999998</v>
      </c>
      <c r="I23" s="61">
        <v>0.1333</v>
      </c>
      <c r="J23" s="61">
        <v>9.916599999999999</v>
      </c>
      <c r="K23" s="61">
        <v>10.182600000000001</v>
      </c>
      <c r="L23" s="61">
        <v>3.3738000000000001</v>
      </c>
      <c r="M23" s="61">
        <v>1.4911000000000001</v>
      </c>
      <c r="N23" s="61">
        <v>0.29990504000000001</v>
      </c>
      <c r="O23" s="61">
        <v>0.17664088</v>
      </c>
      <c r="P23" s="61">
        <v>0.18256999999999998</v>
      </c>
      <c r="Q23" s="61">
        <v>0.63569999999999993</v>
      </c>
      <c r="R23" s="83">
        <f t="shared" si="0"/>
        <v>99.005115920000009</v>
      </c>
      <c r="S23" s="159">
        <v>85.8075986080636</v>
      </c>
      <c r="T23" s="61">
        <f t="shared" si="2"/>
        <v>8.5146358068751269</v>
      </c>
      <c r="U23" s="83">
        <f t="shared" si="1"/>
        <v>8.628899999999998</v>
      </c>
      <c r="V23" s="61"/>
      <c r="W23" s="16" t="s">
        <v>95</v>
      </c>
      <c r="X23" s="156">
        <v>47.982999999999997</v>
      </c>
      <c r="Y23" s="157">
        <v>1.276</v>
      </c>
      <c r="Z23" s="157">
        <v>17.997</v>
      </c>
      <c r="AA23" s="157">
        <v>2.2410000000000001</v>
      </c>
      <c r="AB23" s="157">
        <v>6.6029999999999998</v>
      </c>
      <c r="AC23" s="157">
        <v>0.14399999999999999</v>
      </c>
      <c r="AD23" s="157">
        <v>6.5359999999999996</v>
      </c>
      <c r="AE23" s="157">
        <v>11.295</v>
      </c>
      <c r="AF23" s="157">
        <v>3.7389999999999999</v>
      </c>
      <c r="AG23" s="157">
        <v>1.653</v>
      </c>
      <c r="AH23" s="157">
        <v>0.33300000000000002</v>
      </c>
      <c r="AI23" s="157">
        <v>0.2</v>
      </c>
      <c r="AJ23" s="153">
        <v>1173</v>
      </c>
      <c r="AK23" s="96">
        <v>5.4663356699424508</v>
      </c>
      <c r="AL23" s="93"/>
      <c r="AM23" s="16" t="s">
        <v>95</v>
      </c>
      <c r="AN23" s="82">
        <v>50.465178949787507</v>
      </c>
      <c r="AO23" s="61">
        <v>1.0939622351670126</v>
      </c>
      <c r="AP23" s="61">
        <v>15.429497136599313</v>
      </c>
      <c r="AQ23" s="61">
        <v>7.3898045795980822</v>
      </c>
      <c r="AR23" s="61">
        <v>0.12345655318499199</v>
      </c>
      <c r="AS23" s="61">
        <v>5.603555775118803</v>
      </c>
      <c r="AT23" s="61">
        <v>9.68362339044781</v>
      </c>
      <c r="AU23" s="61">
        <v>3.2055836969353129</v>
      </c>
      <c r="AV23" s="61">
        <v>1.4171783501027206</v>
      </c>
      <c r="AW23" s="83">
        <v>5.5881593330584582</v>
      </c>
      <c r="AY23" s="16" t="s">
        <v>95</v>
      </c>
      <c r="AZ23" s="166">
        <v>48.979300000000002</v>
      </c>
      <c r="BA23" s="36">
        <v>0.95930000000000004</v>
      </c>
      <c r="BB23" s="36">
        <v>13.5799</v>
      </c>
      <c r="BC23" s="36">
        <v>1.6396999999999999</v>
      </c>
      <c r="BD23" s="36">
        <v>6.5221999999999998</v>
      </c>
      <c r="BE23" s="36">
        <v>0.12959999999999999</v>
      </c>
      <c r="BF23" s="36">
        <v>10.1639</v>
      </c>
      <c r="BG23" s="36">
        <v>8.5584000000000007</v>
      </c>
      <c r="BH23" s="36">
        <v>2.8250999999999999</v>
      </c>
      <c r="BI23" s="36">
        <v>1.2497</v>
      </c>
      <c r="BJ23" s="36">
        <v>0.29039999999999999</v>
      </c>
      <c r="BK23" s="36">
        <v>0.18260000000000001</v>
      </c>
      <c r="BL23" s="36">
        <v>4.9198000000000004</v>
      </c>
      <c r="BM23" s="159">
        <f t="shared" si="3"/>
        <v>88.8075986080636</v>
      </c>
      <c r="BN23" s="94">
        <v>11</v>
      </c>
    </row>
    <row r="24" spans="1:66" x14ac:dyDescent="0.2">
      <c r="A24" s="130" t="s">
        <v>96</v>
      </c>
      <c r="B24" s="135">
        <v>2</v>
      </c>
      <c r="C24" s="135">
        <v>15</v>
      </c>
      <c r="D24" s="173">
        <v>1</v>
      </c>
      <c r="E24" s="82">
        <v>43.355299999999993</v>
      </c>
      <c r="F24" s="61">
        <v>1.4231</v>
      </c>
      <c r="G24" s="61">
        <v>11.174100000000001</v>
      </c>
      <c r="H24" s="61">
        <v>24.018799999999999</v>
      </c>
      <c r="I24" s="61">
        <v>0.45390000000000003</v>
      </c>
      <c r="J24" s="61">
        <v>6.0557999999999996</v>
      </c>
      <c r="K24" s="61">
        <v>3.7674999999999992</v>
      </c>
      <c r="L24" s="61">
        <v>3.7701000000000002</v>
      </c>
      <c r="M24" s="61">
        <v>1.6412</v>
      </c>
      <c r="N24" s="61">
        <v>0.24674456000000003</v>
      </c>
      <c r="O24" s="61">
        <v>0.16515270399999993</v>
      </c>
      <c r="P24" s="61">
        <v>0.16129599999999999</v>
      </c>
      <c r="Q24" s="61">
        <v>0.57209999999999939</v>
      </c>
      <c r="R24" s="83">
        <f t="shared" si="0"/>
        <v>96.805093263999979</v>
      </c>
      <c r="S24" s="159">
        <v>74.174885071853495</v>
      </c>
      <c r="T24" s="61">
        <f t="shared" si="2"/>
        <v>5.4515903670094223</v>
      </c>
      <c r="U24" s="83">
        <f t="shared" si="1"/>
        <v>24.018799999999999</v>
      </c>
      <c r="V24" s="61"/>
      <c r="W24" s="16" t="s">
        <v>96</v>
      </c>
      <c r="X24" s="82">
        <v>44.164000000000001</v>
      </c>
      <c r="Y24" s="61">
        <v>1.333</v>
      </c>
      <c r="Z24" s="61">
        <v>10.489000000000001</v>
      </c>
      <c r="AA24" s="61">
        <v>9.6069999999999993</v>
      </c>
      <c r="AB24" s="61">
        <v>15.603999999999999</v>
      </c>
      <c r="AC24" s="61">
        <v>0.42299999999999999</v>
      </c>
      <c r="AD24" s="61">
        <v>9.3670000000000009</v>
      </c>
      <c r="AE24" s="61">
        <v>3.54</v>
      </c>
      <c r="AF24" s="61">
        <v>3.54</v>
      </c>
      <c r="AG24" s="61">
        <v>1.54</v>
      </c>
      <c r="AH24" s="61">
        <v>0.23499999999999999</v>
      </c>
      <c r="AI24" s="61">
        <v>0.16</v>
      </c>
      <c r="AJ24" s="91">
        <v>1262</v>
      </c>
      <c r="AK24" s="96" t="s">
        <v>56</v>
      </c>
      <c r="AL24" s="93"/>
      <c r="AM24" s="16" t="s">
        <v>96</v>
      </c>
      <c r="AN24" s="82">
        <v>45.455002923571449</v>
      </c>
      <c r="AO24" s="61">
        <v>1.313176469526834</v>
      </c>
      <c r="AP24" s="61">
        <v>10.333014245211524</v>
      </c>
      <c r="AQ24" s="61">
        <v>23.887399124596154</v>
      </c>
      <c r="AR24" s="61">
        <v>0.41670941231046565</v>
      </c>
      <c r="AS24" s="61">
        <v>9.2276999175227719</v>
      </c>
      <c r="AT24" s="61">
        <v>3.4873553654351035</v>
      </c>
      <c r="AU24" s="61">
        <v>3.4873553654351035</v>
      </c>
      <c r="AV24" s="61">
        <v>1.5170980968277004</v>
      </c>
      <c r="AW24" s="83">
        <v>0.87518907956290182</v>
      </c>
      <c r="AY24" s="16" t="s">
        <v>96</v>
      </c>
      <c r="AZ24" s="166">
        <v>44.031100000000002</v>
      </c>
      <c r="BA24" s="36">
        <v>1.133</v>
      </c>
      <c r="BB24" s="36">
        <v>8.9341000000000008</v>
      </c>
      <c r="BC24" s="36">
        <v>8.1902000000000008</v>
      </c>
      <c r="BD24" s="36">
        <v>16.168399999999998</v>
      </c>
      <c r="BE24" s="36">
        <v>0.4158</v>
      </c>
      <c r="BF24" s="36">
        <v>12.652100000000001</v>
      </c>
      <c r="BG24" s="36">
        <v>3.0323000000000002</v>
      </c>
      <c r="BH24" s="36">
        <v>3.0184000000000002</v>
      </c>
      <c r="BI24" s="36">
        <v>1.3146</v>
      </c>
      <c r="BJ24" s="36">
        <v>0.20760000000000001</v>
      </c>
      <c r="BK24" s="36">
        <v>0.1414</v>
      </c>
      <c r="BL24" s="36">
        <v>0.7611</v>
      </c>
      <c r="BM24" s="159">
        <f t="shared" si="3"/>
        <v>77.174885071853495</v>
      </c>
      <c r="BN24" s="94">
        <v>13</v>
      </c>
    </row>
    <row r="25" spans="1:66" x14ac:dyDescent="0.2">
      <c r="A25" s="16" t="s">
        <v>142</v>
      </c>
      <c r="B25" s="135">
        <v>2</v>
      </c>
      <c r="C25" s="135">
        <v>30</v>
      </c>
      <c r="D25" s="173">
        <v>1</v>
      </c>
      <c r="E25" s="82">
        <v>46.021400000000007</v>
      </c>
      <c r="F25" s="61">
        <v>1.0284</v>
      </c>
      <c r="G25" s="61">
        <v>13.4833</v>
      </c>
      <c r="H25" s="61">
        <v>17.4908</v>
      </c>
      <c r="I25" s="61">
        <v>0.2888</v>
      </c>
      <c r="J25" s="61">
        <v>9.7886000000000006</v>
      </c>
      <c r="K25" s="61">
        <v>7.6309000000000005</v>
      </c>
      <c r="L25" s="61">
        <v>2.2233999999999998</v>
      </c>
      <c r="M25" s="61">
        <v>0.85589999999999999</v>
      </c>
      <c r="N25" s="61">
        <v>0.17410718</v>
      </c>
      <c r="O25" s="61">
        <v>0.17634856000000004</v>
      </c>
      <c r="P25" s="61">
        <v>0.10909000000000001</v>
      </c>
      <c r="Q25" s="61">
        <v>0.9526</v>
      </c>
      <c r="R25" s="83">
        <v>100.22364573999999</v>
      </c>
      <c r="S25" s="159">
        <v>80.032409004112736</v>
      </c>
      <c r="T25" s="61">
        <f t="shared" si="2"/>
        <v>7.8641633695015329</v>
      </c>
      <c r="U25" s="83">
        <f t="shared" ref="U25:U40" si="4">IF(T25&gt;H25,T25,H25)</f>
        <v>17.4908</v>
      </c>
      <c r="V25" s="61"/>
      <c r="W25" s="16" t="s">
        <v>142</v>
      </c>
      <c r="X25" s="82">
        <v>46.143999999999998</v>
      </c>
      <c r="Y25" s="61">
        <v>1.026</v>
      </c>
      <c r="Z25" s="61">
        <v>13.433</v>
      </c>
      <c r="AA25" s="61">
        <v>4.9089999999999998</v>
      </c>
      <c r="AB25" s="61">
        <v>13.074999999999999</v>
      </c>
      <c r="AC25" s="61">
        <v>0.28899999999999998</v>
      </c>
      <c r="AD25" s="61">
        <v>10.101000000000001</v>
      </c>
      <c r="AE25" s="61">
        <v>7.6040000000000001</v>
      </c>
      <c r="AF25" s="61">
        <v>2.2120000000000002</v>
      </c>
      <c r="AG25" s="61">
        <v>0.85699999999999998</v>
      </c>
      <c r="AH25" s="61">
        <v>0.16900000000000001</v>
      </c>
      <c r="AI25" s="61">
        <v>0.17899999999999999</v>
      </c>
      <c r="AJ25" s="91">
        <v>1252</v>
      </c>
      <c r="AK25" s="96" t="s">
        <v>56</v>
      </c>
      <c r="AL25" s="93"/>
      <c r="AM25" s="16" t="s">
        <v>142</v>
      </c>
      <c r="AN25" s="95" t="s">
        <v>56</v>
      </c>
      <c r="AO25" s="72" t="s">
        <v>56</v>
      </c>
      <c r="AP25" s="72" t="s">
        <v>56</v>
      </c>
      <c r="AQ25" s="72" t="s">
        <v>56</v>
      </c>
      <c r="AR25" s="72" t="s">
        <v>56</v>
      </c>
      <c r="AS25" s="72" t="s">
        <v>56</v>
      </c>
      <c r="AT25" s="72" t="s">
        <v>56</v>
      </c>
      <c r="AU25" s="72" t="s">
        <v>56</v>
      </c>
      <c r="AV25" s="72" t="s">
        <v>56</v>
      </c>
      <c r="AW25" s="94" t="s">
        <v>56</v>
      </c>
      <c r="AY25" s="16" t="s">
        <v>142</v>
      </c>
      <c r="AZ25" s="82">
        <v>45.395099999999999</v>
      </c>
      <c r="BA25" s="61">
        <v>0.92420000000000002</v>
      </c>
      <c r="BB25" s="61">
        <v>12.05</v>
      </c>
      <c r="BC25" s="61">
        <v>5.3587999999999996</v>
      </c>
      <c r="BD25" s="61">
        <v>12.699299999999999</v>
      </c>
      <c r="BE25" s="61">
        <v>0.29189999999999999</v>
      </c>
      <c r="BF25" s="61">
        <v>13.362399999999999</v>
      </c>
      <c r="BG25" s="61">
        <v>6.8464</v>
      </c>
      <c r="BH25" s="61">
        <v>1.9829000000000001</v>
      </c>
      <c r="BI25" s="61">
        <v>0.77159999999999995</v>
      </c>
      <c r="BJ25" s="61">
        <v>0.1525</v>
      </c>
      <c r="BK25" s="61">
        <v>0.1648</v>
      </c>
      <c r="BL25" s="61" t="s">
        <v>56</v>
      </c>
      <c r="BM25" s="159">
        <f t="shared" si="3"/>
        <v>83.032409004112736</v>
      </c>
      <c r="BN25" s="94">
        <v>12</v>
      </c>
    </row>
    <row r="26" spans="1:66" x14ac:dyDescent="0.2">
      <c r="A26" s="16" t="s">
        <v>332</v>
      </c>
      <c r="B26" s="135">
        <v>2</v>
      </c>
      <c r="C26" s="135">
        <v>40</v>
      </c>
      <c r="D26" s="173">
        <v>2</v>
      </c>
      <c r="E26" s="82">
        <v>50.577650000000006</v>
      </c>
      <c r="F26" s="61">
        <v>1.3045</v>
      </c>
      <c r="G26" s="61">
        <v>9.991850000000003</v>
      </c>
      <c r="H26" s="61">
        <v>16.73075</v>
      </c>
      <c r="I26" s="61">
        <v>0.31290000000000001</v>
      </c>
      <c r="J26" s="61">
        <v>10.66685</v>
      </c>
      <c r="K26" s="61">
        <v>5.55335</v>
      </c>
      <c r="L26" s="61">
        <v>2.6308499999999997</v>
      </c>
      <c r="M26" s="61">
        <v>1.2648000000000001</v>
      </c>
      <c r="N26" s="61">
        <v>0.29486395999999998</v>
      </c>
      <c r="O26" s="61">
        <v>0.17876020000000006</v>
      </c>
      <c r="P26" s="61">
        <v>0.10718499999999999</v>
      </c>
      <c r="Q26" s="61">
        <v>0.90944999999999965</v>
      </c>
      <c r="R26" s="83">
        <v>100.52375916</v>
      </c>
      <c r="S26" s="159">
        <v>79.632080946149543</v>
      </c>
      <c r="T26" s="61">
        <f t="shared" si="2"/>
        <v>7.7569841140529521</v>
      </c>
      <c r="U26" s="83">
        <f t="shared" si="4"/>
        <v>16.73075</v>
      </c>
      <c r="V26" s="61"/>
      <c r="W26" s="16" t="s">
        <v>332</v>
      </c>
      <c r="X26" s="82">
        <v>50.984000000000002</v>
      </c>
      <c r="Y26" s="61">
        <v>1.3460000000000001</v>
      </c>
      <c r="Z26" s="61">
        <v>10.343</v>
      </c>
      <c r="AA26" s="61">
        <v>5.141</v>
      </c>
      <c r="AB26" s="61">
        <v>12.055</v>
      </c>
      <c r="AC26" s="61">
        <v>0.32100000000000001</v>
      </c>
      <c r="AD26" s="61">
        <v>9.548</v>
      </c>
      <c r="AE26" s="61">
        <v>5.7460000000000004</v>
      </c>
      <c r="AF26" s="61">
        <v>2.7229999999999999</v>
      </c>
      <c r="AG26" s="61">
        <v>1.3049999999999999</v>
      </c>
      <c r="AH26" s="61">
        <v>0.3</v>
      </c>
      <c r="AI26" s="61">
        <v>0.186</v>
      </c>
      <c r="AJ26" s="91">
        <v>1261</v>
      </c>
      <c r="AK26" s="96" t="s">
        <v>56</v>
      </c>
      <c r="AL26" s="93"/>
      <c r="AM26" s="16" t="s">
        <v>332</v>
      </c>
      <c r="AN26" s="95" t="s">
        <v>56</v>
      </c>
      <c r="AO26" s="72" t="s">
        <v>56</v>
      </c>
      <c r="AP26" s="72" t="s">
        <v>56</v>
      </c>
      <c r="AQ26" s="72" t="s">
        <v>56</v>
      </c>
      <c r="AR26" s="72" t="s">
        <v>56</v>
      </c>
      <c r="AS26" s="72" t="s">
        <v>56</v>
      </c>
      <c r="AT26" s="72" t="s">
        <v>56</v>
      </c>
      <c r="AU26" s="72" t="s">
        <v>56</v>
      </c>
      <c r="AV26" s="72" t="s">
        <v>56</v>
      </c>
      <c r="AW26" s="94" t="s">
        <v>56</v>
      </c>
      <c r="AY26" s="16" t="s">
        <v>332</v>
      </c>
      <c r="AZ26" s="82">
        <v>49.6479</v>
      </c>
      <c r="BA26" s="61">
        <v>1.202</v>
      </c>
      <c r="BB26" s="61">
        <v>9.2064000000000004</v>
      </c>
      <c r="BC26" s="61">
        <v>5.6140999999999996</v>
      </c>
      <c r="BD26" s="61">
        <v>11.7585</v>
      </c>
      <c r="BE26" s="61">
        <v>0.31900000000000001</v>
      </c>
      <c r="BF26" s="61">
        <v>13.0761</v>
      </c>
      <c r="BG26" s="61">
        <v>5.1482000000000001</v>
      </c>
      <c r="BH26" s="61">
        <v>2.4218000000000002</v>
      </c>
      <c r="BI26" s="61">
        <v>1.1664000000000001</v>
      </c>
      <c r="BJ26" s="61">
        <v>0.2671</v>
      </c>
      <c r="BK26" s="61">
        <v>0.1726</v>
      </c>
      <c r="BL26" s="61" t="s">
        <v>56</v>
      </c>
      <c r="BM26" s="159">
        <f t="shared" si="3"/>
        <v>82.632080946149543</v>
      </c>
      <c r="BN26" s="94">
        <v>12</v>
      </c>
    </row>
    <row r="27" spans="1:66" x14ac:dyDescent="0.2">
      <c r="A27" s="16" t="s">
        <v>143</v>
      </c>
      <c r="B27" s="135">
        <v>3</v>
      </c>
      <c r="C27" s="135">
        <v>20</v>
      </c>
      <c r="D27" s="173">
        <v>1</v>
      </c>
      <c r="E27" s="82">
        <v>46.2288</v>
      </c>
      <c r="F27" s="61">
        <v>1.1972</v>
      </c>
      <c r="G27" s="61">
        <v>12.624600000000003</v>
      </c>
      <c r="H27" s="61">
        <v>19.973500000000001</v>
      </c>
      <c r="I27" s="61">
        <v>0.34670000000000001</v>
      </c>
      <c r="J27" s="61">
        <v>7.8506999999999998</v>
      </c>
      <c r="K27" s="61">
        <v>6.3371999999999993</v>
      </c>
      <c r="L27" s="61">
        <v>2.4883000000000002</v>
      </c>
      <c r="M27" s="61">
        <v>1.2492000000000001</v>
      </c>
      <c r="N27" s="61">
        <v>0.21764378000000001</v>
      </c>
      <c r="O27" s="61">
        <v>0.17605624000000003</v>
      </c>
      <c r="P27" s="61">
        <v>0.15573999999999999</v>
      </c>
      <c r="Q27" s="61">
        <v>0.91759999999999986</v>
      </c>
      <c r="R27" s="83">
        <v>99.763240019999969</v>
      </c>
      <c r="S27" s="159">
        <v>76.974820495732146</v>
      </c>
      <c r="T27" s="61">
        <f t="shared" si="2"/>
        <v>7.1894983223230824</v>
      </c>
      <c r="U27" s="83">
        <f t="shared" si="4"/>
        <v>19.973500000000001</v>
      </c>
      <c r="V27" s="61"/>
      <c r="W27" s="16" t="s">
        <v>143</v>
      </c>
      <c r="X27" s="82">
        <v>46.167000000000002</v>
      </c>
      <c r="Y27" s="61">
        <v>1.147</v>
      </c>
      <c r="Z27" s="61">
        <v>12.063000000000001</v>
      </c>
      <c r="AA27" s="61">
        <v>6.3339999999999996</v>
      </c>
      <c r="AB27" s="61">
        <v>14.279</v>
      </c>
      <c r="AC27" s="61">
        <v>0.33500000000000002</v>
      </c>
      <c r="AD27" s="61">
        <v>9.6579999999999995</v>
      </c>
      <c r="AE27" s="61">
        <v>6.06</v>
      </c>
      <c r="AF27" s="61">
        <v>2.38</v>
      </c>
      <c r="AG27" s="61">
        <v>1.1950000000000001</v>
      </c>
      <c r="AH27" s="61">
        <v>0.21</v>
      </c>
      <c r="AI27" s="61">
        <v>0.17199999999999999</v>
      </c>
      <c r="AJ27" s="91">
        <v>1249</v>
      </c>
      <c r="AK27" s="96" t="s">
        <v>56</v>
      </c>
      <c r="AL27" s="93"/>
      <c r="AM27" s="16" t="s">
        <v>143</v>
      </c>
      <c r="AN27" s="95" t="s">
        <v>56</v>
      </c>
      <c r="AO27" s="72" t="s">
        <v>56</v>
      </c>
      <c r="AP27" s="72" t="s">
        <v>56</v>
      </c>
      <c r="AQ27" s="72" t="s">
        <v>56</v>
      </c>
      <c r="AR27" s="72" t="s">
        <v>56</v>
      </c>
      <c r="AS27" s="72" t="s">
        <v>56</v>
      </c>
      <c r="AT27" s="72" t="s">
        <v>56</v>
      </c>
      <c r="AU27" s="72" t="s">
        <v>56</v>
      </c>
      <c r="AV27" s="72" t="s">
        <v>56</v>
      </c>
      <c r="AW27" s="94" t="s">
        <v>56</v>
      </c>
      <c r="AY27" s="16" t="s">
        <v>143</v>
      </c>
      <c r="AZ27" s="166">
        <v>45.327399999999997</v>
      </c>
      <c r="BA27" s="36">
        <v>1.0250999999999999</v>
      </c>
      <c r="BB27" s="36">
        <v>10.75</v>
      </c>
      <c r="BC27" s="36">
        <v>6.4676</v>
      </c>
      <c r="BD27" s="36">
        <v>14.212</v>
      </c>
      <c r="BE27" s="36">
        <v>0.34289999999999998</v>
      </c>
      <c r="BF27" s="36">
        <v>12.9237</v>
      </c>
      <c r="BG27" s="36">
        <v>5.4188999999999998</v>
      </c>
      <c r="BH27" s="36">
        <v>2.1215000000000002</v>
      </c>
      <c r="BI27" s="36">
        <v>1.0697000000000001</v>
      </c>
      <c r="BJ27" s="36">
        <v>0.18720000000000001</v>
      </c>
      <c r="BK27" s="36">
        <v>0.15409999999999999</v>
      </c>
      <c r="BL27" s="61" t="s">
        <v>56</v>
      </c>
      <c r="BM27" s="159">
        <f t="shared" si="3"/>
        <v>79.974820495732146</v>
      </c>
      <c r="BN27" s="94">
        <v>13</v>
      </c>
    </row>
    <row r="28" spans="1:66" x14ac:dyDescent="0.2">
      <c r="A28" s="16" t="s">
        <v>144</v>
      </c>
      <c r="B28" s="135">
        <v>3</v>
      </c>
      <c r="C28" s="135">
        <v>35</v>
      </c>
      <c r="D28" s="173">
        <v>1</v>
      </c>
      <c r="E28" s="82">
        <v>56.785400000000003</v>
      </c>
      <c r="F28" s="61">
        <v>9.6299999999999997E-2</v>
      </c>
      <c r="G28" s="61">
        <v>9.8598000000000017</v>
      </c>
      <c r="H28" s="61">
        <v>13.059099999999999</v>
      </c>
      <c r="I28" s="61">
        <v>0.24740000000000001</v>
      </c>
      <c r="J28" s="61">
        <v>12.847099999999999</v>
      </c>
      <c r="K28" s="61">
        <v>3.3589999999999991</v>
      </c>
      <c r="L28" s="61">
        <v>2.8769</v>
      </c>
      <c r="M28" s="61">
        <v>0.2225</v>
      </c>
      <c r="N28" s="61">
        <v>9.0241939999999993E-2</v>
      </c>
      <c r="O28" s="61">
        <v>0.20821144000000003</v>
      </c>
      <c r="P28" s="61">
        <v>0.11607999999999999</v>
      </c>
      <c r="Q28" s="61">
        <v>0.7525999999999996</v>
      </c>
      <c r="R28" s="83">
        <v>100.52063337999999</v>
      </c>
      <c r="S28" s="159">
        <v>79.334379462848233</v>
      </c>
      <c r="T28" s="61">
        <f t="shared" si="2"/>
        <v>5.4886313880606084</v>
      </c>
      <c r="U28" s="83">
        <f t="shared" si="4"/>
        <v>13.059099999999999</v>
      </c>
      <c r="V28" s="61"/>
      <c r="W28" s="16" t="s">
        <v>144</v>
      </c>
      <c r="X28" s="82">
        <v>59.207999999999998</v>
      </c>
      <c r="Y28" s="61">
        <v>0.115</v>
      </c>
      <c r="Z28" s="61">
        <v>11.292</v>
      </c>
      <c r="AA28" s="61">
        <v>3.4119999999999999</v>
      </c>
      <c r="AB28" s="61">
        <v>9.9830000000000005</v>
      </c>
      <c r="AC28" s="61">
        <v>0.28599999999999998</v>
      </c>
      <c r="AD28" s="61">
        <v>7.9619999999999997</v>
      </c>
      <c r="AE28" s="61">
        <v>3.8479999999999999</v>
      </c>
      <c r="AF28" s="61">
        <v>3.298</v>
      </c>
      <c r="AG28" s="61">
        <v>0.252</v>
      </c>
      <c r="AH28" s="61">
        <v>0.10299999999999999</v>
      </c>
      <c r="AI28" s="61">
        <v>0.24</v>
      </c>
      <c r="AJ28" s="91">
        <v>1262</v>
      </c>
      <c r="AK28" s="92">
        <v>0.31823021871101753</v>
      </c>
      <c r="AL28" s="93"/>
      <c r="AM28" s="16" t="s">
        <v>144</v>
      </c>
      <c r="AN28" s="95" t="s">
        <v>56</v>
      </c>
      <c r="AO28" s="72" t="s">
        <v>56</v>
      </c>
      <c r="AP28" s="72" t="s">
        <v>56</v>
      </c>
      <c r="AQ28" s="72" t="s">
        <v>56</v>
      </c>
      <c r="AR28" s="72" t="s">
        <v>56</v>
      </c>
      <c r="AS28" s="72" t="s">
        <v>56</v>
      </c>
      <c r="AT28" s="72" t="s">
        <v>56</v>
      </c>
      <c r="AU28" s="72" t="s">
        <v>56</v>
      </c>
      <c r="AV28" s="72" t="s">
        <v>56</v>
      </c>
      <c r="AW28" s="94" t="s">
        <v>56</v>
      </c>
      <c r="AY28" s="16" t="s">
        <v>144</v>
      </c>
      <c r="AZ28" s="166">
        <v>57.617699999999999</v>
      </c>
      <c r="BA28" s="36">
        <v>0.11070000000000001</v>
      </c>
      <c r="BB28" s="36">
        <v>10.419600000000001</v>
      </c>
      <c r="BC28" s="36">
        <v>4.2984999999999998</v>
      </c>
      <c r="BD28" s="36">
        <v>9.5799000000000003</v>
      </c>
      <c r="BE28" s="36">
        <v>0.2923</v>
      </c>
      <c r="BF28" s="36">
        <v>10.5169</v>
      </c>
      <c r="BG28" s="36">
        <v>3.5718999999999999</v>
      </c>
      <c r="BH28" s="36">
        <v>3.0455999999999999</v>
      </c>
      <c r="BI28" s="36">
        <v>0.23069999999999999</v>
      </c>
      <c r="BJ28" s="36">
        <v>9.2299999999999993E-2</v>
      </c>
      <c r="BK28" s="36">
        <v>0.22370000000000001</v>
      </c>
      <c r="BL28" s="61" t="s">
        <v>56</v>
      </c>
      <c r="BM28" s="159">
        <f t="shared" si="3"/>
        <v>82.334379462848233</v>
      </c>
      <c r="BN28" s="94">
        <v>13</v>
      </c>
    </row>
    <row r="29" spans="1:66" x14ac:dyDescent="0.2">
      <c r="A29" s="16" t="s">
        <v>145</v>
      </c>
      <c r="B29" s="135">
        <v>2</v>
      </c>
      <c r="C29" s="135">
        <v>15</v>
      </c>
      <c r="D29" s="173">
        <v>1</v>
      </c>
      <c r="E29" s="82">
        <v>52.924300000000002</v>
      </c>
      <c r="F29" s="61">
        <v>0.73550000000000004</v>
      </c>
      <c r="G29" s="61">
        <v>11.297100000000002</v>
      </c>
      <c r="H29" s="61">
        <v>15.051599999999999</v>
      </c>
      <c r="I29" s="61">
        <v>0.24640000000000001</v>
      </c>
      <c r="J29" s="61">
        <v>8.9396000000000004</v>
      </c>
      <c r="K29" s="61">
        <v>5.0530999999999988</v>
      </c>
      <c r="L29" s="61">
        <v>2.9142000000000001</v>
      </c>
      <c r="M29" s="61">
        <v>1.2621</v>
      </c>
      <c r="N29" s="61">
        <v>0.21924775999999999</v>
      </c>
      <c r="O29" s="61">
        <v>0.22355824000000007</v>
      </c>
      <c r="P29" s="61">
        <v>0.15300999999999998</v>
      </c>
      <c r="Q29" s="61">
        <v>0.85510000000000019</v>
      </c>
      <c r="R29" s="83">
        <v>99.874815999999981</v>
      </c>
      <c r="S29" s="159">
        <v>80.658316592279292</v>
      </c>
      <c r="T29" s="61">
        <f t="shared" si="2"/>
        <v>6.6128918501208256</v>
      </c>
      <c r="U29" s="83">
        <f t="shared" si="4"/>
        <v>15.051599999999999</v>
      </c>
      <c r="V29" s="61"/>
      <c r="W29" s="16" t="s">
        <v>145</v>
      </c>
      <c r="X29" s="82">
        <v>53.198999999999998</v>
      </c>
      <c r="Y29" s="61">
        <v>0.73799999999999999</v>
      </c>
      <c r="Z29" s="61">
        <v>11.27</v>
      </c>
      <c r="AA29" s="61">
        <v>4.3739999999999997</v>
      </c>
      <c r="AB29" s="61">
        <v>11.193</v>
      </c>
      <c r="AC29" s="61">
        <v>0.249</v>
      </c>
      <c r="AD29" s="61">
        <v>9.4130000000000003</v>
      </c>
      <c r="AE29" s="61">
        <v>5.0369999999999999</v>
      </c>
      <c r="AF29" s="61">
        <v>2.9020000000000001</v>
      </c>
      <c r="AG29" s="61">
        <v>1.2569999999999999</v>
      </c>
      <c r="AH29" s="61">
        <v>0.219</v>
      </c>
      <c r="AI29" s="61">
        <v>0.15</v>
      </c>
      <c r="AJ29" s="91">
        <v>1272</v>
      </c>
      <c r="AK29" s="92">
        <v>0.42873449267420993</v>
      </c>
      <c r="AL29" s="93"/>
      <c r="AM29" s="16" t="s">
        <v>145</v>
      </c>
      <c r="AN29" s="95" t="s">
        <v>56</v>
      </c>
      <c r="AO29" s="72" t="s">
        <v>56</v>
      </c>
      <c r="AP29" s="72" t="s">
        <v>56</v>
      </c>
      <c r="AQ29" s="72" t="s">
        <v>56</v>
      </c>
      <c r="AR29" s="72" t="s">
        <v>56</v>
      </c>
      <c r="AS29" s="72" t="s">
        <v>56</v>
      </c>
      <c r="AT29" s="72" t="s">
        <v>56</v>
      </c>
      <c r="AU29" s="72" t="s">
        <v>56</v>
      </c>
      <c r="AV29" s="72" t="s">
        <v>56</v>
      </c>
      <c r="AW29" s="94" t="s">
        <v>56</v>
      </c>
      <c r="AY29" s="16" t="s">
        <v>145</v>
      </c>
      <c r="AZ29" s="82">
        <v>51.746000000000002</v>
      </c>
      <c r="BA29" s="61">
        <v>0.66420000000000001</v>
      </c>
      <c r="BB29" s="61">
        <v>10.116300000000001</v>
      </c>
      <c r="BC29" s="61">
        <v>5.0279999999999996</v>
      </c>
      <c r="BD29" s="61">
        <v>10.771000000000001</v>
      </c>
      <c r="BE29" s="61">
        <v>0.254</v>
      </c>
      <c r="BF29" s="61">
        <v>12.796099999999999</v>
      </c>
      <c r="BG29" s="61">
        <v>4.5541999999999998</v>
      </c>
      <c r="BH29" s="61">
        <v>2.6031</v>
      </c>
      <c r="BI29" s="61">
        <v>1.131</v>
      </c>
      <c r="BJ29" s="61">
        <v>0.19750000000000001</v>
      </c>
      <c r="BK29" s="61">
        <v>0.1384</v>
      </c>
      <c r="BL29" s="61" t="s">
        <v>56</v>
      </c>
      <c r="BM29" s="159">
        <f t="shared" si="3"/>
        <v>83.658316592279292</v>
      </c>
      <c r="BN29" s="94">
        <v>11</v>
      </c>
    </row>
    <row r="30" spans="1:66" x14ac:dyDescent="0.2">
      <c r="A30" s="16" t="s">
        <v>146</v>
      </c>
      <c r="B30" s="135">
        <v>2</v>
      </c>
      <c r="C30" s="135">
        <v>15</v>
      </c>
      <c r="D30" s="173">
        <v>1</v>
      </c>
      <c r="E30" s="82">
        <v>54.375100000000003</v>
      </c>
      <c r="F30" s="61">
        <v>0.66290000000000004</v>
      </c>
      <c r="G30" s="61">
        <v>11.2553</v>
      </c>
      <c r="H30" s="61">
        <v>11.9658</v>
      </c>
      <c r="I30" s="61">
        <v>0.1976</v>
      </c>
      <c r="J30" s="61">
        <v>12.1532</v>
      </c>
      <c r="K30" s="61">
        <v>3.9223999999999997</v>
      </c>
      <c r="L30" s="61">
        <v>2.8212999999999999</v>
      </c>
      <c r="M30" s="61">
        <v>1.3954</v>
      </c>
      <c r="N30" s="61">
        <v>0.19885430000000001</v>
      </c>
      <c r="O30" s="61">
        <v>0.22268128000000004</v>
      </c>
      <c r="P30" s="61">
        <v>0.14888999999999999</v>
      </c>
      <c r="Q30" s="61">
        <v>0.81269999999999976</v>
      </c>
      <c r="R30" s="83">
        <v>100.13212557999998</v>
      </c>
      <c r="S30" s="159">
        <v>83.728083738482397</v>
      </c>
      <c r="T30" s="61">
        <f t="shared" si="2"/>
        <v>5.5710649969347772</v>
      </c>
      <c r="U30" s="83">
        <f t="shared" si="4"/>
        <v>11.9658</v>
      </c>
      <c r="V30" s="61"/>
      <c r="W30" s="16" t="s">
        <v>146</v>
      </c>
      <c r="X30" s="82">
        <v>56.026000000000003</v>
      </c>
      <c r="Y30" s="61">
        <v>0.72599999999999998</v>
      </c>
      <c r="Z30" s="61">
        <v>12.388</v>
      </c>
      <c r="AA30" s="61">
        <v>3.2719999999999998</v>
      </c>
      <c r="AB30" s="61">
        <v>8.9930000000000003</v>
      </c>
      <c r="AC30" s="61">
        <v>0.22</v>
      </c>
      <c r="AD30" s="61">
        <v>8.9570000000000007</v>
      </c>
      <c r="AE30" s="61">
        <v>4.3129999999999997</v>
      </c>
      <c r="AF30" s="61">
        <v>3.1030000000000002</v>
      </c>
      <c r="AG30" s="61">
        <v>1.54</v>
      </c>
      <c r="AH30" s="61">
        <v>0.22</v>
      </c>
      <c r="AI30" s="61">
        <v>0.24199999999999999</v>
      </c>
      <c r="AJ30" s="91">
        <v>1287</v>
      </c>
      <c r="AK30" s="92">
        <v>8.8807224669448792E-4</v>
      </c>
      <c r="AL30" s="93"/>
      <c r="AM30" s="16" t="s">
        <v>146</v>
      </c>
      <c r="AN30" s="95" t="s">
        <v>56</v>
      </c>
      <c r="AO30" s="72" t="s">
        <v>56</v>
      </c>
      <c r="AP30" s="72" t="s">
        <v>56</v>
      </c>
      <c r="AQ30" s="72" t="s">
        <v>56</v>
      </c>
      <c r="AR30" s="72" t="s">
        <v>56</v>
      </c>
      <c r="AS30" s="72" t="s">
        <v>56</v>
      </c>
      <c r="AT30" s="72" t="s">
        <v>56</v>
      </c>
      <c r="AU30" s="72" t="s">
        <v>56</v>
      </c>
      <c r="AV30" s="72" t="s">
        <v>56</v>
      </c>
      <c r="AW30" s="94" t="s">
        <v>56</v>
      </c>
      <c r="AY30" s="16" t="s">
        <v>146</v>
      </c>
      <c r="AZ30" s="82">
        <v>54.364100000000001</v>
      </c>
      <c r="BA30" s="61">
        <v>0.65629999999999999</v>
      </c>
      <c r="BB30" s="61">
        <v>11.138999999999999</v>
      </c>
      <c r="BC30" s="61">
        <v>3.9954999999999998</v>
      </c>
      <c r="BD30" s="61">
        <v>8.5509000000000004</v>
      </c>
      <c r="BE30" s="61">
        <v>0.22109999999999999</v>
      </c>
      <c r="BF30" s="61">
        <v>12.5733</v>
      </c>
      <c r="BG30" s="61">
        <v>3.9096000000000002</v>
      </c>
      <c r="BH30" s="61">
        <v>2.7869999999999999</v>
      </c>
      <c r="BI30" s="61">
        <v>1.3845000000000001</v>
      </c>
      <c r="BJ30" s="61">
        <v>0.1978</v>
      </c>
      <c r="BK30" s="61">
        <v>0.221</v>
      </c>
      <c r="BL30" s="61" t="s">
        <v>56</v>
      </c>
      <c r="BM30" s="159">
        <f t="shared" si="3"/>
        <v>86.728083738482397</v>
      </c>
      <c r="BN30" s="94">
        <v>11</v>
      </c>
    </row>
    <row r="31" spans="1:66" x14ac:dyDescent="0.2">
      <c r="A31" s="16" t="s">
        <v>147</v>
      </c>
      <c r="B31" s="135">
        <v>2</v>
      </c>
      <c r="C31" s="135">
        <v>25</v>
      </c>
      <c r="D31" s="173">
        <v>1</v>
      </c>
      <c r="E31" s="82">
        <v>53.638600000000004</v>
      </c>
      <c r="F31" s="61">
        <v>1.0263</v>
      </c>
      <c r="G31" s="61">
        <v>13.870000000000001</v>
      </c>
      <c r="H31" s="61">
        <v>10.2699</v>
      </c>
      <c r="I31" s="61">
        <v>0.1515</v>
      </c>
      <c r="J31" s="61">
        <v>9.7118000000000002</v>
      </c>
      <c r="K31" s="61">
        <v>5.6823999999999986</v>
      </c>
      <c r="L31" s="61">
        <v>3.3561999999999999</v>
      </c>
      <c r="M31" s="61">
        <v>1.4097999999999999</v>
      </c>
      <c r="N31" s="61">
        <v>0.22910078000000003</v>
      </c>
      <c r="O31" s="61">
        <v>0.20221887999999999</v>
      </c>
      <c r="P31" s="61">
        <v>0.16183</v>
      </c>
      <c r="Q31" s="61">
        <v>1.0180999999999998</v>
      </c>
      <c r="R31" s="83">
        <v>100.72774966000001</v>
      </c>
      <c r="S31" s="159">
        <v>85.429346473933208</v>
      </c>
      <c r="T31" s="61">
        <f t="shared" si="2"/>
        <v>6.2163808219178067</v>
      </c>
      <c r="U31" s="83">
        <f t="shared" si="4"/>
        <v>10.2699</v>
      </c>
      <c r="V31" s="61"/>
      <c r="W31" s="16" t="s">
        <v>147</v>
      </c>
      <c r="X31" s="82">
        <v>54.218000000000004</v>
      </c>
      <c r="Y31" s="61">
        <v>1.069</v>
      </c>
      <c r="Z31" s="61">
        <v>14.4</v>
      </c>
      <c r="AA31" s="61">
        <v>2.6909999999999998</v>
      </c>
      <c r="AB31" s="61">
        <v>7.8390000000000004</v>
      </c>
      <c r="AC31" s="61">
        <v>0.156</v>
      </c>
      <c r="AD31" s="61">
        <v>8.3330000000000002</v>
      </c>
      <c r="AE31" s="61">
        <v>5.8970000000000002</v>
      </c>
      <c r="AF31" s="61">
        <v>3.488</v>
      </c>
      <c r="AG31" s="61">
        <v>1.464</v>
      </c>
      <c r="AH31" s="61">
        <v>0.23899999999999999</v>
      </c>
      <c r="AI31" s="61">
        <v>0.20799999999999999</v>
      </c>
      <c r="AJ31" s="91">
        <v>1267</v>
      </c>
      <c r="AK31" s="92">
        <v>1.7050801613701878</v>
      </c>
      <c r="AL31" s="93"/>
      <c r="AM31" s="16" t="s">
        <v>147</v>
      </c>
      <c r="AN31" s="95" t="s">
        <v>56</v>
      </c>
      <c r="AO31" s="72" t="s">
        <v>56</v>
      </c>
      <c r="AP31" s="72" t="s">
        <v>56</v>
      </c>
      <c r="AQ31" s="72" t="s">
        <v>56</v>
      </c>
      <c r="AR31" s="72" t="s">
        <v>56</v>
      </c>
      <c r="AS31" s="72" t="s">
        <v>56</v>
      </c>
      <c r="AT31" s="72" t="s">
        <v>56</v>
      </c>
      <c r="AU31" s="72" t="s">
        <v>56</v>
      </c>
      <c r="AV31" s="72" t="s">
        <v>56</v>
      </c>
      <c r="AW31" s="94" t="s">
        <v>56</v>
      </c>
      <c r="AY31" s="16" t="s">
        <v>147</v>
      </c>
      <c r="AZ31" s="82">
        <v>53.046700000000001</v>
      </c>
      <c r="BA31" s="61">
        <v>0.98329999999999995</v>
      </c>
      <c r="BB31" s="61">
        <v>13.233000000000001</v>
      </c>
      <c r="BC31" s="61">
        <v>3.2403</v>
      </c>
      <c r="BD31" s="61">
        <v>7.5585000000000004</v>
      </c>
      <c r="BE31" s="61">
        <v>0.16370000000000001</v>
      </c>
      <c r="BF31" s="61">
        <v>11.3574</v>
      </c>
      <c r="BG31" s="61">
        <v>5.45</v>
      </c>
      <c r="BH31" s="61">
        <v>3.2071999999999998</v>
      </c>
      <c r="BI31" s="61">
        <v>1.3416999999999999</v>
      </c>
      <c r="BJ31" s="61">
        <v>0.2205</v>
      </c>
      <c r="BK31" s="61">
        <v>0.19769999999999999</v>
      </c>
      <c r="BL31" s="61" t="s">
        <v>56</v>
      </c>
      <c r="BM31" s="159">
        <f t="shared" si="3"/>
        <v>88.429346473933208</v>
      </c>
      <c r="BN31" s="94">
        <v>11</v>
      </c>
    </row>
    <row r="32" spans="1:66" x14ac:dyDescent="0.2">
      <c r="A32" s="16" t="s">
        <v>148</v>
      </c>
      <c r="B32" s="135">
        <v>3</v>
      </c>
      <c r="C32" s="135">
        <v>70</v>
      </c>
      <c r="D32" s="173">
        <v>1</v>
      </c>
      <c r="E32" s="82">
        <v>43.3855</v>
      </c>
      <c r="F32" s="61">
        <v>0.8095</v>
      </c>
      <c r="G32" s="61">
        <v>12.567300000000001</v>
      </c>
      <c r="H32" s="61">
        <v>19.426299999999998</v>
      </c>
      <c r="I32" s="61">
        <v>0.3705</v>
      </c>
      <c r="J32" s="61">
        <v>9.337299999999999</v>
      </c>
      <c r="K32" s="61">
        <v>6.2684999999999995</v>
      </c>
      <c r="L32" s="61">
        <v>2.5613999999999999</v>
      </c>
      <c r="M32" s="61">
        <v>0.99419999999999986</v>
      </c>
      <c r="N32" s="61">
        <v>0.20572850000000001</v>
      </c>
      <c r="O32" s="61">
        <v>0.13577454399999991</v>
      </c>
      <c r="P32" s="61">
        <v>0.16547099999999998</v>
      </c>
      <c r="Q32" s="61">
        <v>0.68320000000000003</v>
      </c>
      <c r="R32" s="83">
        <v>96.910674044000018</v>
      </c>
      <c r="S32" s="159">
        <v>72.574488363486154</v>
      </c>
      <c r="T32" s="61">
        <f t="shared" si="2"/>
        <v>7.1559879019359762</v>
      </c>
      <c r="U32" s="83">
        <f t="shared" si="4"/>
        <v>19.426299999999998</v>
      </c>
      <c r="V32" s="61"/>
      <c r="W32" s="16" t="s">
        <v>148</v>
      </c>
      <c r="X32" s="82">
        <v>45.603000000000002</v>
      </c>
      <c r="Y32" s="61">
        <v>0.92200000000000004</v>
      </c>
      <c r="Z32" s="61">
        <v>14.308999999999999</v>
      </c>
      <c r="AA32" s="61">
        <v>6.8369999999999997</v>
      </c>
      <c r="AB32" s="61">
        <v>13.271000000000001</v>
      </c>
      <c r="AC32" s="61">
        <v>0.42099999999999999</v>
      </c>
      <c r="AD32" s="61">
        <v>7.0609999999999999</v>
      </c>
      <c r="AE32" s="61">
        <v>7.1369999999999996</v>
      </c>
      <c r="AF32" s="61">
        <v>2.9140000000000001</v>
      </c>
      <c r="AG32" s="61">
        <v>1.127</v>
      </c>
      <c r="AH32" s="61">
        <v>0.23899999999999999</v>
      </c>
      <c r="AI32" s="61">
        <v>0.159</v>
      </c>
      <c r="AJ32" s="91">
        <v>1185</v>
      </c>
      <c r="AK32" s="92">
        <v>1.1210527954602776</v>
      </c>
      <c r="AL32" s="93"/>
      <c r="AM32" s="16" t="s">
        <v>148</v>
      </c>
      <c r="AN32" s="95" t="s">
        <v>56</v>
      </c>
      <c r="AO32" s="72" t="s">
        <v>56</v>
      </c>
      <c r="AP32" s="72" t="s">
        <v>56</v>
      </c>
      <c r="AQ32" s="72" t="s">
        <v>56</v>
      </c>
      <c r="AR32" s="72" t="s">
        <v>56</v>
      </c>
      <c r="AS32" s="72" t="s">
        <v>56</v>
      </c>
      <c r="AT32" s="72" t="s">
        <v>56</v>
      </c>
      <c r="AU32" s="72" t="s">
        <v>56</v>
      </c>
      <c r="AV32" s="72" t="s">
        <v>56</v>
      </c>
      <c r="AW32" s="94" t="s">
        <v>56</v>
      </c>
      <c r="AY32" s="16" t="s">
        <v>148</v>
      </c>
      <c r="AZ32" s="82">
        <v>45.1995</v>
      </c>
      <c r="BA32" s="61">
        <v>0.86960000000000004</v>
      </c>
      <c r="BB32" s="61">
        <v>13.526300000000001</v>
      </c>
      <c r="BC32" s="61">
        <v>6.3867000000000003</v>
      </c>
      <c r="BD32" s="61">
        <v>13.894399999999999</v>
      </c>
      <c r="BE32" s="61">
        <v>0.4204</v>
      </c>
      <c r="BF32" s="61">
        <v>8.7497000000000007</v>
      </c>
      <c r="BG32" s="61">
        <v>6.7552000000000003</v>
      </c>
      <c r="BH32" s="61">
        <v>2.7505999999999999</v>
      </c>
      <c r="BI32" s="61">
        <v>1.0681</v>
      </c>
      <c r="BJ32" s="61">
        <v>0.22689999999999999</v>
      </c>
      <c r="BK32" s="61">
        <v>0.15260000000000001</v>
      </c>
      <c r="BL32" s="61" t="s">
        <v>56</v>
      </c>
      <c r="BM32" s="159">
        <f t="shared" si="3"/>
        <v>75.574488363486154</v>
      </c>
      <c r="BN32" s="94">
        <v>0.5</v>
      </c>
    </row>
    <row r="33" spans="1:66" x14ac:dyDescent="0.2">
      <c r="A33" s="16" t="s">
        <v>333</v>
      </c>
      <c r="B33" s="135">
        <v>3</v>
      </c>
      <c r="C33" s="135">
        <v>170</v>
      </c>
      <c r="D33" s="173">
        <v>2</v>
      </c>
      <c r="E33" s="82">
        <v>52.415549999999996</v>
      </c>
      <c r="F33" s="61">
        <v>0.53325</v>
      </c>
      <c r="G33" s="61">
        <v>14.22935</v>
      </c>
      <c r="H33" s="61">
        <v>12.471999999999998</v>
      </c>
      <c r="I33" s="61">
        <v>0.32130000000000003</v>
      </c>
      <c r="J33" s="61">
        <v>10.180250000000001</v>
      </c>
      <c r="K33" s="61">
        <v>4.1496999999999993</v>
      </c>
      <c r="L33" s="61">
        <v>2.5153499999999998</v>
      </c>
      <c r="M33" s="61">
        <v>0.70925000000000005</v>
      </c>
      <c r="N33" s="61">
        <v>9.8720120000000036E-2</v>
      </c>
      <c r="O33" s="61">
        <v>0.13593532</v>
      </c>
      <c r="P33" s="61">
        <v>0.10684749999999998</v>
      </c>
      <c r="Q33" s="61">
        <v>0.55969999999999953</v>
      </c>
      <c r="R33" s="83">
        <v>98.427202939999972</v>
      </c>
      <c r="S33" s="159">
        <v>79.21497202360969</v>
      </c>
      <c r="T33" s="61">
        <f t="shared" si="2"/>
        <v>4.9714343922947988</v>
      </c>
      <c r="U33" s="83">
        <f t="shared" si="4"/>
        <v>12.471999999999998</v>
      </c>
      <c r="V33" s="61"/>
      <c r="W33" s="16" t="s">
        <v>333</v>
      </c>
      <c r="X33" s="82">
        <v>54.768000000000001</v>
      </c>
      <c r="Y33" s="61">
        <v>0.58899999999999997</v>
      </c>
      <c r="Z33" s="61">
        <v>15.817</v>
      </c>
      <c r="AA33" s="61">
        <v>2.86</v>
      </c>
      <c r="AB33" s="61">
        <v>9.8889999999999993</v>
      </c>
      <c r="AC33" s="61">
        <v>0.35599999999999998</v>
      </c>
      <c r="AD33" s="61">
        <v>7.407</v>
      </c>
      <c r="AE33" s="61">
        <v>4.6130000000000004</v>
      </c>
      <c r="AF33" s="61">
        <v>2.8010000000000002</v>
      </c>
      <c r="AG33" s="61">
        <v>0.78900000000000003</v>
      </c>
      <c r="AH33" s="61">
        <v>0</v>
      </c>
      <c r="AI33" s="61">
        <v>0.111</v>
      </c>
      <c r="AJ33" s="91">
        <v>1233</v>
      </c>
      <c r="AK33" s="92">
        <v>1.8030348743984397</v>
      </c>
      <c r="AL33" s="93"/>
      <c r="AM33" s="16" t="s">
        <v>333</v>
      </c>
      <c r="AN33" s="95" t="s">
        <v>56</v>
      </c>
      <c r="AO33" s="72" t="s">
        <v>56</v>
      </c>
      <c r="AP33" s="72" t="s">
        <v>56</v>
      </c>
      <c r="AQ33" s="72" t="s">
        <v>56</v>
      </c>
      <c r="AR33" s="72" t="s">
        <v>56</v>
      </c>
      <c r="AS33" s="72" t="s">
        <v>56</v>
      </c>
      <c r="AT33" s="72" t="s">
        <v>56</v>
      </c>
      <c r="AU33" s="72" t="s">
        <v>56</v>
      </c>
      <c r="AV33" s="72" t="s">
        <v>56</v>
      </c>
      <c r="AW33" s="94" t="s">
        <v>56</v>
      </c>
      <c r="AY33" s="16" t="s">
        <v>333</v>
      </c>
      <c r="AZ33" s="166">
        <v>53.484999999999999</v>
      </c>
      <c r="BA33" s="36">
        <v>0.54300000000000004</v>
      </c>
      <c r="BB33" s="36">
        <v>14.560700000000001</v>
      </c>
      <c r="BC33" s="36">
        <v>3.5249999999999999</v>
      </c>
      <c r="BD33" s="36">
        <v>9.7669999999999995</v>
      </c>
      <c r="BE33" s="36">
        <v>0.35709999999999997</v>
      </c>
      <c r="BF33" s="36">
        <v>10.092700000000001</v>
      </c>
      <c r="BG33" s="36">
        <v>4.2618</v>
      </c>
      <c r="BH33" s="36">
        <v>2.5771000000000002</v>
      </c>
      <c r="BI33" s="36">
        <v>0.72709999999999997</v>
      </c>
      <c r="BJ33" s="36">
        <v>0</v>
      </c>
      <c r="BK33" s="36">
        <v>0.10349999999999999</v>
      </c>
      <c r="BL33" s="61" t="s">
        <v>56</v>
      </c>
      <c r="BM33" s="159">
        <f t="shared" si="3"/>
        <v>82.21497202360969</v>
      </c>
      <c r="BN33" s="94">
        <v>13</v>
      </c>
    </row>
    <row r="34" spans="1:66" x14ac:dyDescent="0.2">
      <c r="A34" s="16" t="s">
        <v>149</v>
      </c>
      <c r="B34" s="135">
        <v>2</v>
      </c>
      <c r="C34" s="135">
        <v>65</v>
      </c>
      <c r="D34" s="173">
        <v>1</v>
      </c>
      <c r="E34" s="82">
        <v>44.897999999999996</v>
      </c>
      <c r="F34" s="61">
        <v>0.97460000000000002</v>
      </c>
      <c r="G34" s="61">
        <v>12.171000000000001</v>
      </c>
      <c r="H34" s="61">
        <v>20.041600000000003</v>
      </c>
      <c r="I34" s="61">
        <v>0.32800000000000001</v>
      </c>
      <c r="J34" s="61">
        <v>8.3861999999999988</v>
      </c>
      <c r="K34" s="61">
        <v>5.3632</v>
      </c>
      <c r="L34" s="61">
        <v>2.9647999999999999</v>
      </c>
      <c r="M34" s="61">
        <v>1.2586999999999999</v>
      </c>
      <c r="N34" s="61">
        <v>0.21031130000000003</v>
      </c>
      <c r="O34" s="61">
        <v>0.17941791999999998</v>
      </c>
      <c r="P34" s="61">
        <v>0.15415999999999999</v>
      </c>
      <c r="Q34" s="61">
        <v>0.58430000000000004</v>
      </c>
      <c r="R34" s="83">
        <v>97.514289220000023</v>
      </c>
      <c r="S34" s="159">
        <v>72.947496995726098</v>
      </c>
      <c r="T34" s="61">
        <f t="shared" si="2"/>
        <v>6.5428965738230218</v>
      </c>
      <c r="U34" s="83">
        <f t="shared" si="4"/>
        <v>20.041600000000003</v>
      </c>
      <c r="V34" s="61"/>
      <c r="W34" s="16" t="s">
        <v>149</v>
      </c>
      <c r="X34" s="82">
        <v>46.584000000000003</v>
      </c>
      <c r="Y34" s="61">
        <v>1.05</v>
      </c>
      <c r="Z34" s="61">
        <v>13.167999999999999</v>
      </c>
      <c r="AA34" s="61">
        <v>7.26</v>
      </c>
      <c r="AB34" s="61">
        <v>13.433999999999999</v>
      </c>
      <c r="AC34" s="61">
        <v>0.35699999999999998</v>
      </c>
      <c r="AD34" s="61">
        <v>7.3609999999999998</v>
      </c>
      <c r="AE34" s="61">
        <v>5.7990000000000004</v>
      </c>
      <c r="AF34" s="61">
        <v>3.2029999999999998</v>
      </c>
      <c r="AG34" s="61">
        <v>1.363</v>
      </c>
      <c r="AH34" s="61">
        <v>0.22700000000000001</v>
      </c>
      <c r="AI34" s="61">
        <v>0.19500000000000001</v>
      </c>
      <c r="AJ34" s="91">
        <v>1206</v>
      </c>
      <c r="AK34" s="91" t="s">
        <v>56</v>
      </c>
      <c r="AL34" s="93"/>
      <c r="AM34" s="16" t="s">
        <v>149</v>
      </c>
      <c r="AN34" s="95" t="s">
        <v>56</v>
      </c>
      <c r="AO34" s="72" t="s">
        <v>56</v>
      </c>
      <c r="AP34" s="72" t="s">
        <v>56</v>
      </c>
      <c r="AQ34" s="72" t="s">
        <v>56</v>
      </c>
      <c r="AR34" s="72" t="s">
        <v>56</v>
      </c>
      <c r="AS34" s="72" t="s">
        <v>56</v>
      </c>
      <c r="AT34" s="72" t="s">
        <v>56</v>
      </c>
      <c r="AU34" s="72" t="s">
        <v>56</v>
      </c>
      <c r="AV34" s="72" t="s">
        <v>56</v>
      </c>
      <c r="AW34" s="94" t="s">
        <v>56</v>
      </c>
      <c r="AY34" s="16" t="s">
        <v>149</v>
      </c>
      <c r="AZ34" s="166">
        <v>45.742100000000001</v>
      </c>
      <c r="BA34" s="36">
        <v>0.94799999999999995</v>
      </c>
      <c r="BB34" s="36">
        <v>11.8903</v>
      </c>
      <c r="BC34" s="36">
        <v>6.8554000000000004</v>
      </c>
      <c r="BD34" s="36">
        <v>14.1953</v>
      </c>
      <c r="BE34" s="36">
        <v>0.36799999999999999</v>
      </c>
      <c r="BF34" s="36">
        <v>10.246</v>
      </c>
      <c r="BG34" s="36">
        <v>5.2473000000000001</v>
      </c>
      <c r="BH34" s="36">
        <v>2.8891</v>
      </c>
      <c r="BI34" s="36">
        <v>1.2279</v>
      </c>
      <c r="BJ34" s="36">
        <v>0.2077</v>
      </c>
      <c r="BK34" s="36">
        <v>0.18290000000000001</v>
      </c>
      <c r="BL34" s="61" t="s">
        <v>56</v>
      </c>
      <c r="BM34" s="159">
        <f t="shared" si="3"/>
        <v>75.947496995726098</v>
      </c>
      <c r="BN34" s="94">
        <v>13</v>
      </c>
    </row>
    <row r="35" spans="1:66" x14ac:dyDescent="0.2">
      <c r="A35" s="16" t="s">
        <v>150</v>
      </c>
      <c r="B35" s="135">
        <v>2</v>
      </c>
      <c r="C35" s="135">
        <v>55</v>
      </c>
      <c r="D35" s="173">
        <v>1</v>
      </c>
      <c r="E35" s="82">
        <v>45.197400000000002</v>
      </c>
      <c r="F35" s="61">
        <v>1.1905999999999999</v>
      </c>
      <c r="G35" s="61">
        <v>12.9589</v>
      </c>
      <c r="H35" s="61">
        <v>19.761199999999995</v>
      </c>
      <c r="I35" s="61">
        <v>0.33350000000000002</v>
      </c>
      <c r="J35" s="61">
        <v>7.6546000000000003</v>
      </c>
      <c r="K35" s="61">
        <v>4.9267000000000003</v>
      </c>
      <c r="L35" s="61">
        <v>3.3605</v>
      </c>
      <c r="M35" s="61">
        <v>1.5028000000000001</v>
      </c>
      <c r="N35" s="61">
        <v>0.25018166000000003</v>
      </c>
      <c r="O35" s="61">
        <v>0.17471156800000001</v>
      </c>
      <c r="P35" s="61">
        <v>0.15978699999999998</v>
      </c>
      <c r="Q35" s="61">
        <v>0.56929999999999958</v>
      </c>
      <c r="R35" s="83">
        <v>98.040180227999983</v>
      </c>
      <c r="S35" s="159">
        <v>74.083337117169904</v>
      </c>
      <c r="T35" s="61">
        <f t="shared" si="2"/>
        <v>5.9051862179660315</v>
      </c>
      <c r="U35" s="83">
        <f t="shared" si="4"/>
        <v>19.761199999999995</v>
      </c>
      <c r="V35" s="61"/>
      <c r="W35" s="16" t="s">
        <v>150</v>
      </c>
      <c r="X35" s="82">
        <v>46.341000000000001</v>
      </c>
      <c r="Y35" s="61">
        <v>1.238</v>
      </c>
      <c r="Z35" s="61">
        <v>13.478999999999999</v>
      </c>
      <c r="AA35" s="61">
        <v>7.226</v>
      </c>
      <c r="AB35" s="61">
        <v>13.244999999999999</v>
      </c>
      <c r="AC35" s="61">
        <v>0.34300000000000003</v>
      </c>
      <c r="AD35" s="61">
        <v>7.51</v>
      </c>
      <c r="AE35" s="61">
        <v>5.1269999999999998</v>
      </c>
      <c r="AF35" s="61">
        <v>3.4950000000000001</v>
      </c>
      <c r="AG35" s="61">
        <v>1.56</v>
      </c>
      <c r="AH35" s="61">
        <v>0.26</v>
      </c>
      <c r="AI35" s="61">
        <v>0.17699999999999999</v>
      </c>
      <c r="AJ35" s="91">
        <v>1220</v>
      </c>
      <c r="AK35" s="91" t="s">
        <v>56</v>
      </c>
      <c r="AL35" s="93"/>
      <c r="AM35" s="16" t="s">
        <v>150</v>
      </c>
      <c r="AN35" s="95" t="s">
        <v>56</v>
      </c>
      <c r="AO35" s="72" t="s">
        <v>56</v>
      </c>
      <c r="AP35" s="72" t="s">
        <v>56</v>
      </c>
      <c r="AQ35" s="72" t="s">
        <v>56</v>
      </c>
      <c r="AR35" s="72" t="s">
        <v>56</v>
      </c>
      <c r="AS35" s="72" t="s">
        <v>56</v>
      </c>
      <c r="AT35" s="72" t="s">
        <v>56</v>
      </c>
      <c r="AU35" s="72" t="s">
        <v>56</v>
      </c>
      <c r="AV35" s="72" t="s">
        <v>56</v>
      </c>
      <c r="AW35" s="94" t="s">
        <v>56</v>
      </c>
      <c r="AY35" s="16" t="s">
        <v>150</v>
      </c>
      <c r="AZ35" s="166">
        <v>45.535699999999999</v>
      </c>
      <c r="BA35" s="36">
        <v>1.1194</v>
      </c>
      <c r="BB35" s="36">
        <v>12.1685</v>
      </c>
      <c r="BC35" s="36">
        <v>6.7735000000000003</v>
      </c>
      <c r="BD35" s="36">
        <v>13.995200000000001</v>
      </c>
      <c r="BE35" s="36">
        <v>0.34810000000000002</v>
      </c>
      <c r="BF35" s="36">
        <v>10.4505</v>
      </c>
      <c r="BG35" s="36">
        <v>4.6417999999999999</v>
      </c>
      <c r="BH35" s="36">
        <v>3.1595</v>
      </c>
      <c r="BI35" s="36">
        <v>1.4081999999999999</v>
      </c>
      <c r="BJ35" s="36">
        <v>0.23469999999999999</v>
      </c>
      <c r="BK35" s="36">
        <v>0.16489999999999999</v>
      </c>
      <c r="BL35" s="61" t="s">
        <v>56</v>
      </c>
      <c r="BM35" s="159">
        <f t="shared" si="3"/>
        <v>77.083337117169904</v>
      </c>
      <c r="BN35" s="94">
        <v>13</v>
      </c>
    </row>
    <row r="36" spans="1:66" x14ac:dyDescent="0.2">
      <c r="A36" s="16" t="s">
        <v>151</v>
      </c>
      <c r="B36" s="135">
        <v>2</v>
      </c>
      <c r="C36" s="135">
        <v>40</v>
      </c>
      <c r="D36" s="173">
        <v>1</v>
      </c>
      <c r="E36" s="82">
        <v>45.373599999999996</v>
      </c>
      <c r="F36" s="61">
        <v>1.5151000000000001</v>
      </c>
      <c r="G36" s="61">
        <v>11.214500000000001</v>
      </c>
      <c r="H36" s="61">
        <v>21.11</v>
      </c>
      <c r="I36" s="61">
        <v>0.37319999999999998</v>
      </c>
      <c r="J36" s="61">
        <v>8.0628999999999991</v>
      </c>
      <c r="K36" s="61">
        <v>4.8596999999999992</v>
      </c>
      <c r="L36" s="61">
        <v>2.972</v>
      </c>
      <c r="M36" s="61">
        <v>1.4736</v>
      </c>
      <c r="N36" s="61">
        <v>0.24766112000000001</v>
      </c>
      <c r="O36" s="61">
        <v>0.18821675199999993</v>
      </c>
      <c r="P36" s="61">
        <v>0.10812299999999998</v>
      </c>
      <c r="Q36" s="61">
        <v>0.52029999999999976</v>
      </c>
      <c r="R36" s="83">
        <v>98.018900872000017</v>
      </c>
      <c r="S36" s="159">
        <v>74.687258799608088</v>
      </c>
      <c r="T36" s="61">
        <f t="shared" si="2"/>
        <v>6.4657783583753172</v>
      </c>
      <c r="U36" s="83">
        <f t="shared" si="4"/>
        <v>21.11</v>
      </c>
      <c r="V36" s="61"/>
      <c r="W36" s="16" t="s">
        <v>151</v>
      </c>
      <c r="X36" s="82">
        <v>46.286999999999999</v>
      </c>
      <c r="Y36" s="61">
        <v>1.5449999999999999</v>
      </c>
      <c r="Z36" s="61">
        <v>11.396000000000001</v>
      </c>
      <c r="AA36" s="61">
        <v>7.7030000000000003</v>
      </c>
      <c r="AB36" s="61">
        <v>14.182</v>
      </c>
      <c r="AC36" s="61">
        <v>0.376</v>
      </c>
      <c r="AD36" s="61">
        <v>8.61</v>
      </c>
      <c r="AE36" s="61">
        <v>4.9400000000000004</v>
      </c>
      <c r="AF36" s="61">
        <v>3.0190000000000001</v>
      </c>
      <c r="AG36" s="61">
        <v>1.494</v>
      </c>
      <c r="AH36" s="61">
        <v>0.254</v>
      </c>
      <c r="AI36" s="61">
        <v>0.193</v>
      </c>
      <c r="AJ36" s="91">
        <v>1238</v>
      </c>
      <c r="AK36" s="91" t="s">
        <v>56</v>
      </c>
      <c r="AL36" s="93"/>
      <c r="AM36" s="16" t="s">
        <v>151</v>
      </c>
      <c r="AN36" s="95" t="s">
        <v>56</v>
      </c>
      <c r="AO36" s="72" t="s">
        <v>56</v>
      </c>
      <c r="AP36" s="72" t="s">
        <v>56</v>
      </c>
      <c r="AQ36" s="72" t="s">
        <v>56</v>
      </c>
      <c r="AR36" s="72" t="s">
        <v>56</v>
      </c>
      <c r="AS36" s="72" t="s">
        <v>56</v>
      </c>
      <c r="AT36" s="72" t="s">
        <v>56</v>
      </c>
      <c r="AU36" s="72" t="s">
        <v>56</v>
      </c>
      <c r="AV36" s="72" t="s">
        <v>56</v>
      </c>
      <c r="AW36" s="94" t="s">
        <v>56</v>
      </c>
      <c r="AY36" s="16" t="s">
        <v>151</v>
      </c>
      <c r="AZ36" s="166">
        <v>45.363599999999998</v>
      </c>
      <c r="BA36" s="36">
        <v>1.3714999999999999</v>
      </c>
      <c r="BB36" s="36">
        <v>10.0875</v>
      </c>
      <c r="BC36" s="36">
        <v>7.2108999999999996</v>
      </c>
      <c r="BD36" s="36">
        <v>14.7813</v>
      </c>
      <c r="BE36" s="36">
        <v>0.38329999999999997</v>
      </c>
      <c r="BF36" s="36">
        <v>12.0342</v>
      </c>
      <c r="BG36" s="36">
        <v>4.3848000000000003</v>
      </c>
      <c r="BH36" s="36">
        <v>2.6722999999999999</v>
      </c>
      <c r="BI36" s="36">
        <v>1.3185</v>
      </c>
      <c r="BJ36" s="36">
        <v>0.22120000000000001</v>
      </c>
      <c r="BK36" s="36">
        <v>0.17080000000000001</v>
      </c>
      <c r="BL36" s="61" t="s">
        <v>56</v>
      </c>
      <c r="BM36" s="159">
        <f t="shared" si="3"/>
        <v>77.687258799608088</v>
      </c>
      <c r="BN36" s="94">
        <v>13</v>
      </c>
    </row>
    <row r="37" spans="1:66" x14ac:dyDescent="0.2">
      <c r="A37" s="16" t="s">
        <v>152</v>
      </c>
      <c r="B37" s="135">
        <v>2</v>
      </c>
      <c r="C37" s="135">
        <v>25</v>
      </c>
      <c r="D37" s="173">
        <v>1</v>
      </c>
      <c r="E37" s="82">
        <v>48.016199999999998</v>
      </c>
      <c r="F37" s="61">
        <v>1.2455000000000001</v>
      </c>
      <c r="G37" s="61">
        <v>11.7447</v>
      </c>
      <c r="H37" s="61">
        <v>18.6553</v>
      </c>
      <c r="I37" s="61">
        <v>0.36070000000000002</v>
      </c>
      <c r="J37" s="61">
        <v>8.0541</v>
      </c>
      <c r="K37" s="61">
        <v>3.8895999999999997</v>
      </c>
      <c r="L37" s="61">
        <v>3.516</v>
      </c>
      <c r="M37" s="61">
        <v>1.5912999999999999</v>
      </c>
      <c r="N37" s="61">
        <v>0.25911812000000001</v>
      </c>
      <c r="O37" s="61">
        <v>0.21987500799999996</v>
      </c>
      <c r="P37" s="61">
        <v>0.15413199999999999</v>
      </c>
      <c r="Q37" s="61">
        <v>0.53899999999999959</v>
      </c>
      <c r="R37" s="83">
        <v>98.245525128000025</v>
      </c>
      <c r="S37" s="159">
        <v>75.015265082843911</v>
      </c>
      <c r="T37" s="61">
        <f t="shared" si="2"/>
        <v>5.3884843495363866</v>
      </c>
      <c r="U37" s="83">
        <f t="shared" si="4"/>
        <v>18.6553</v>
      </c>
      <c r="V37" s="61"/>
      <c r="W37" s="16" t="s">
        <v>152</v>
      </c>
      <c r="X37" s="82">
        <v>49.25</v>
      </c>
      <c r="Y37" s="61">
        <v>1.3080000000000001</v>
      </c>
      <c r="Z37" s="61">
        <v>12.288</v>
      </c>
      <c r="AA37" s="61">
        <v>6.6189999999999998</v>
      </c>
      <c r="AB37" s="61">
        <v>12.643000000000001</v>
      </c>
      <c r="AC37" s="61">
        <v>0.377</v>
      </c>
      <c r="AD37" s="61">
        <v>7.593</v>
      </c>
      <c r="AE37" s="61">
        <v>4.0709999999999997</v>
      </c>
      <c r="AF37" s="61">
        <v>3.6840000000000002</v>
      </c>
      <c r="AG37" s="61">
        <v>1.6639999999999999</v>
      </c>
      <c r="AH37" s="61">
        <v>0.27200000000000002</v>
      </c>
      <c r="AI37" s="61">
        <v>0.23</v>
      </c>
      <c r="AJ37" s="91">
        <v>1238</v>
      </c>
      <c r="AK37" s="91" t="s">
        <v>56</v>
      </c>
      <c r="AL37" s="93"/>
      <c r="AM37" s="16" t="s">
        <v>152</v>
      </c>
      <c r="AN37" s="95" t="s">
        <v>56</v>
      </c>
      <c r="AO37" s="72" t="s">
        <v>56</v>
      </c>
      <c r="AP37" s="72" t="s">
        <v>56</v>
      </c>
      <c r="AQ37" s="72" t="s">
        <v>56</v>
      </c>
      <c r="AR37" s="72" t="s">
        <v>56</v>
      </c>
      <c r="AS37" s="72" t="s">
        <v>56</v>
      </c>
      <c r="AT37" s="72" t="s">
        <v>56</v>
      </c>
      <c r="AU37" s="72" t="s">
        <v>56</v>
      </c>
      <c r="AV37" s="72" t="s">
        <v>56</v>
      </c>
      <c r="AW37" s="94" t="s">
        <v>56</v>
      </c>
      <c r="AY37" s="16" t="s">
        <v>152</v>
      </c>
      <c r="AZ37" s="166">
        <v>48.1845</v>
      </c>
      <c r="BA37" s="36">
        <v>1.1832</v>
      </c>
      <c r="BB37" s="36">
        <v>11.100099999999999</v>
      </c>
      <c r="BC37" s="36">
        <v>6.4832999999999998</v>
      </c>
      <c r="BD37" s="36">
        <v>13.1233</v>
      </c>
      <c r="BE37" s="36">
        <v>0.38240000000000002</v>
      </c>
      <c r="BF37" s="36">
        <v>10.5791</v>
      </c>
      <c r="BG37" s="36">
        <v>3.6873999999999998</v>
      </c>
      <c r="BH37" s="36">
        <v>3.3237000000000001</v>
      </c>
      <c r="BI37" s="36">
        <v>1.4993000000000001</v>
      </c>
      <c r="BJ37" s="36">
        <v>0.24390000000000001</v>
      </c>
      <c r="BK37" s="36">
        <v>0.21</v>
      </c>
      <c r="BL37" s="61" t="s">
        <v>56</v>
      </c>
      <c r="BM37" s="159">
        <f t="shared" si="3"/>
        <v>78.015265082843911</v>
      </c>
      <c r="BN37" s="94">
        <v>13</v>
      </c>
    </row>
    <row r="38" spans="1:66" x14ac:dyDescent="0.2">
      <c r="A38" s="16" t="s">
        <v>153</v>
      </c>
      <c r="B38" s="135">
        <v>2</v>
      </c>
      <c r="C38" s="135">
        <v>15</v>
      </c>
      <c r="D38" s="173">
        <v>1</v>
      </c>
      <c r="E38" s="82">
        <v>50.360900000000001</v>
      </c>
      <c r="F38" s="61">
        <v>1.1857</v>
      </c>
      <c r="G38" s="61">
        <v>12.600100000000001</v>
      </c>
      <c r="H38" s="61">
        <v>13.8568</v>
      </c>
      <c r="I38" s="61">
        <v>0.2626</v>
      </c>
      <c r="J38" s="61">
        <v>8.7546999999999997</v>
      </c>
      <c r="K38" s="61">
        <v>2.6143999999999998</v>
      </c>
      <c r="L38" s="61">
        <v>3.4232999999999998</v>
      </c>
      <c r="M38" s="61">
        <v>2.5110000000000001</v>
      </c>
      <c r="N38" s="61">
        <v>0.32992238000000007</v>
      </c>
      <c r="O38" s="61">
        <v>0.17415615999999998</v>
      </c>
      <c r="P38" s="61">
        <v>0.11744999999999998</v>
      </c>
      <c r="Q38" s="61">
        <v>0.52170000000000016</v>
      </c>
      <c r="R38" s="83">
        <v>96.712728540000001</v>
      </c>
      <c r="S38" s="159">
        <v>74.592227243377351</v>
      </c>
      <c r="T38" s="61">
        <f t="shared" si="2"/>
        <v>4.0841864445520271</v>
      </c>
      <c r="U38" s="83">
        <f t="shared" si="4"/>
        <v>13.8568</v>
      </c>
      <c r="V38" s="61"/>
      <c r="W38" s="16" t="s">
        <v>153</v>
      </c>
      <c r="X38" s="82">
        <v>53.779000000000003</v>
      </c>
      <c r="Y38" s="61">
        <v>1.383</v>
      </c>
      <c r="Z38" s="61">
        <v>14.646000000000001</v>
      </c>
      <c r="AA38" s="61">
        <v>4.7809999999999997</v>
      </c>
      <c r="AB38" s="61">
        <v>9.5399999999999991</v>
      </c>
      <c r="AC38" s="61">
        <v>0.30199999999999999</v>
      </c>
      <c r="AD38" s="61">
        <v>5.0609999999999999</v>
      </c>
      <c r="AE38" s="61">
        <v>3.0339999999999998</v>
      </c>
      <c r="AF38" s="61">
        <v>3.9750000000000001</v>
      </c>
      <c r="AG38" s="61">
        <v>2.9180000000000001</v>
      </c>
      <c r="AH38" s="61">
        <v>0.38400000000000001</v>
      </c>
      <c r="AI38" s="61">
        <v>0.19800000000000001</v>
      </c>
      <c r="AJ38" s="91">
        <v>1222</v>
      </c>
      <c r="AK38" s="91" t="s">
        <v>56</v>
      </c>
      <c r="AL38" s="93"/>
      <c r="AM38" s="16" t="s">
        <v>153</v>
      </c>
      <c r="AN38" s="95" t="s">
        <v>56</v>
      </c>
      <c r="AO38" s="72" t="s">
        <v>56</v>
      </c>
      <c r="AP38" s="72" t="s">
        <v>56</v>
      </c>
      <c r="AQ38" s="72" t="s">
        <v>56</v>
      </c>
      <c r="AR38" s="72" t="s">
        <v>56</v>
      </c>
      <c r="AS38" s="72" t="s">
        <v>56</v>
      </c>
      <c r="AT38" s="72" t="s">
        <v>56</v>
      </c>
      <c r="AU38" s="72" t="s">
        <v>56</v>
      </c>
      <c r="AV38" s="72" t="s">
        <v>56</v>
      </c>
      <c r="AW38" s="94" t="s">
        <v>56</v>
      </c>
      <c r="AY38" s="16" t="s">
        <v>153</v>
      </c>
      <c r="AZ38" s="166">
        <v>52.595999999999997</v>
      </c>
      <c r="BA38" s="36">
        <v>1.2754000000000001</v>
      </c>
      <c r="BB38" s="36">
        <v>13.539099999999999</v>
      </c>
      <c r="BC38" s="36">
        <v>4.8536000000000001</v>
      </c>
      <c r="BD38" s="36">
        <v>10.1229</v>
      </c>
      <c r="BE38" s="36">
        <v>0.30809999999999998</v>
      </c>
      <c r="BF38" s="36">
        <v>7.5811999999999999</v>
      </c>
      <c r="BG38" s="36">
        <v>2.8092000000000001</v>
      </c>
      <c r="BH38" s="36">
        <v>3.6781999999999999</v>
      </c>
      <c r="BI38" s="36">
        <v>2.6985999999999999</v>
      </c>
      <c r="BJ38" s="36">
        <v>0.35120000000000001</v>
      </c>
      <c r="BK38" s="36">
        <v>0.18659999999999999</v>
      </c>
      <c r="BL38" s="61" t="s">
        <v>56</v>
      </c>
      <c r="BM38" s="159">
        <f t="shared" si="3"/>
        <v>77.592227243377351</v>
      </c>
      <c r="BN38" s="94">
        <v>13</v>
      </c>
    </row>
    <row r="39" spans="1:66" x14ac:dyDescent="0.2">
      <c r="A39" s="16" t="s">
        <v>334</v>
      </c>
      <c r="B39" s="135">
        <v>2</v>
      </c>
      <c r="C39" s="135">
        <v>15</v>
      </c>
      <c r="D39" s="173">
        <v>2</v>
      </c>
      <c r="E39" s="82">
        <v>52.234749999999998</v>
      </c>
      <c r="F39" s="61">
        <v>1.3298000000000001</v>
      </c>
      <c r="G39" s="61">
        <v>12.354650000000001</v>
      </c>
      <c r="H39" s="61">
        <v>12.4674</v>
      </c>
      <c r="I39" s="61">
        <v>0.23930000000000001</v>
      </c>
      <c r="J39" s="61">
        <v>8.8251999999999988</v>
      </c>
      <c r="K39" s="61">
        <v>3.3869999999999991</v>
      </c>
      <c r="L39" s="61">
        <v>3.2090499999999995</v>
      </c>
      <c r="M39" s="61">
        <v>2.5401500000000001</v>
      </c>
      <c r="N39" s="61">
        <v>0.32167334000000003</v>
      </c>
      <c r="O39" s="61">
        <v>0.13381599999999996</v>
      </c>
      <c r="P39" s="61">
        <v>0.11192249999999999</v>
      </c>
      <c r="Q39" s="61">
        <v>0.49559999999999971</v>
      </c>
      <c r="R39" s="83">
        <v>97.650311840000001</v>
      </c>
      <c r="S39" s="159">
        <v>74.592227243377351</v>
      </c>
      <c r="T39" s="61">
        <f t="shared" si="2"/>
        <v>4.787088450907147</v>
      </c>
      <c r="U39" s="83">
        <f t="shared" si="4"/>
        <v>12.4674</v>
      </c>
      <c r="V39" s="61"/>
      <c r="W39" s="16" t="s">
        <v>334</v>
      </c>
      <c r="X39" s="82">
        <v>55.390999999999998</v>
      </c>
      <c r="Y39" s="61">
        <v>1.5389999999999999</v>
      </c>
      <c r="Z39" s="61">
        <v>14.288</v>
      </c>
      <c r="AA39" s="61">
        <v>4.1459999999999999</v>
      </c>
      <c r="AB39" s="61">
        <v>8.6660000000000004</v>
      </c>
      <c r="AC39" s="61">
        <v>0.27800000000000002</v>
      </c>
      <c r="AD39" s="61">
        <v>4.5970000000000004</v>
      </c>
      <c r="AE39" s="61">
        <v>3.9220000000000002</v>
      </c>
      <c r="AF39" s="61">
        <v>3.714</v>
      </c>
      <c r="AG39" s="61">
        <v>2.9390000000000001</v>
      </c>
      <c r="AH39" s="61">
        <v>0.37</v>
      </c>
      <c r="AI39" s="61">
        <v>0.15</v>
      </c>
      <c r="AJ39" s="91">
        <v>1199</v>
      </c>
      <c r="AK39" s="91" t="s">
        <v>56</v>
      </c>
      <c r="AL39" s="93"/>
      <c r="AM39" s="16" t="s">
        <v>334</v>
      </c>
      <c r="AN39" s="95" t="s">
        <v>56</v>
      </c>
      <c r="AO39" s="72" t="s">
        <v>56</v>
      </c>
      <c r="AP39" s="72" t="s">
        <v>56</v>
      </c>
      <c r="AQ39" s="72" t="s">
        <v>56</v>
      </c>
      <c r="AR39" s="72" t="s">
        <v>56</v>
      </c>
      <c r="AS39" s="72" t="s">
        <v>56</v>
      </c>
      <c r="AT39" s="72" t="s">
        <v>56</v>
      </c>
      <c r="AU39" s="72" t="s">
        <v>56</v>
      </c>
      <c r="AV39" s="72" t="s">
        <v>56</v>
      </c>
      <c r="AW39" s="94" t="s">
        <v>56</v>
      </c>
      <c r="AY39" s="16" t="s">
        <v>334</v>
      </c>
      <c r="AZ39" s="166">
        <v>54.222499999999997</v>
      </c>
      <c r="BA39" s="36">
        <v>1.4360999999999999</v>
      </c>
      <c r="BB39" s="36">
        <v>13.325799999999999</v>
      </c>
      <c r="BC39" s="36">
        <v>4.3083</v>
      </c>
      <c r="BD39" s="36">
        <v>9.1978000000000009</v>
      </c>
      <c r="BE39" s="36">
        <v>0.28849999999999998</v>
      </c>
      <c r="BF39" s="36">
        <v>6.8699000000000003</v>
      </c>
      <c r="BG39" s="36">
        <v>3.6634000000000002</v>
      </c>
      <c r="BH39" s="36">
        <v>3.4597000000000002</v>
      </c>
      <c r="BI39" s="36">
        <v>2.7416</v>
      </c>
      <c r="BJ39" s="36">
        <v>0.34499999999999997</v>
      </c>
      <c r="BK39" s="36">
        <v>0.1414</v>
      </c>
      <c r="BL39" s="61" t="s">
        <v>56</v>
      </c>
      <c r="BM39" s="159">
        <f t="shared" si="3"/>
        <v>77.592227243377351</v>
      </c>
      <c r="BN39" s="94">
        <v>13</v>
      </c>
    </row>
    <row r="40" spans="1:66" x14ac:dyDescent="0.2">
      <c r="A40" s="60" t="s">
        <v>335</v>
      </c>
      <c r="B40" s="140">
        <v>2</v>
      </c>
      <c r="C40" s="194">
        <v>10</v>
      </c>
      <c r="D40" s="170">
        <v>2</v>
      </c>
      <c r="E40" s="148">
        <v>50.276449999999997</v>
      </c>
      <c r="F40" s="87">
        <v>1.17625</v>
      </c>
      <c r="G40" s="87">
        <v>12.158650000000002</v>
      </c>
      <c r="H40" s="87">
        <v>14.924299999999999</v>
      </c>
      <c r="I40" s="87">
        <v>0.28815000000000002</v>
      </c>
      <c r="J40" s="87">
        <v>8.6063000000000009</v>
      </c>
      <c r="K40" s="87">
        <v>2.6063499999999995</v>
      </c>
      <c r="L40" s="87">
        <v>3.2861500000000001</v>
      </c>
      <c r="M40" s="87">
        <v>2.4194500000000003</v>
      </c>
      <c r="N40" s="87">
        <v>0.33656744000000005</v>
      </c>
      <c r="O40" s="87">
        <v>0.15104826399999993</v>
      </c>
      <c r="P40" s="87">
        <v>0.1146585</v>
      </c>
      <c r="Q40" s="87">
        <v>0.50159999999999982</v>
      </c>
      <c r="R40" s="88">
        <v>96.845924203999999</v>
      </c>
      <c r="S40" s="160">
        <v>74.592227243377351</v>
      </c>
      <c r="T40" s="87">
        <f t="shared" ref="T40" si="5">10.545*K40/G40+1.8962</f>
        <v>4.1566450946445528</v>
      </c>
      <c r="U40" s="88">
        <f t="shared" si="4"/>
        <v>14.924299999999999</v>
      </c>
      <c r="V40" s="61"/>
      <c r="W40" s="60" t="s">
        <v>335</v>
      </c>
      <c r="X40" s="148">
        <v>53.337000000000003</v>
      </c>
      <c r="Y40" s="87">
        <v>1.345</v>
      </c>
      <c r="Z40" s="87">
        <v>13.86</v>
      </c>
      <c r="AA40" s="87">
        <v>5.1379999999999999</v>
      </c>
      <c r="AB40" s="87">
        <v>10.291</v>
      </c>
      <c r="AC40" s="87">
        <v>0.33100000000000002</v>
      </c>
      <c r="AD40" s="87">
        <v>5.657</v>
      </c>
      <c r="AE40" s="87">
        <v>2.9750000000000001</v>
      </c>
      <c r="AF40" s="87">
        <v>3.75</v>
      </c>
      <c r="AG40" s="87">
        <v>2.758</v>
      </c>
      <c r="AH40" s="87">
        <v>0.38800000000000001</v>
      </c>
      <c r="AI40" s="87">
        <v>0.17100000000000001</v>
      </c>
      <c r="AJ40" s="149">
        <v>1230</v>
      </c>
      <c r="AK40" s="149" t="s">
        <v>56</v>
      </c>
      <c r="AL40" s="93"/>
      <c r="AM40" s="60" t="s">
        <v>335</v>
      </c>
      <c r="AN40" s="161" t="s">
        <v>56</v>
      </c>
      <c r="AO40" s="162" t="s">
        <v>56</v>
      </c>
      <c r="AP40" s="162" t="s">
        <v>56</v>
      </c>
      <c r="AQ40" s="162" t="s">
        <v>56</v>
      </c>
      <c r="AR40" s="162" t="s">
        <v>56</v>
      </c>
      <c r="AS40" s="162" t="s">
        <v>56</v>
      </c>
      <c r="AT40" s="162" t="s">
        <v>56</v>
      </c>
      <c r="AU40" s="162" t="s">
        <v>56</v>
      </c>
      <c r="AV40" s="162" t="s">
        <v>56</v>
      </c>
      <c r="AW40" s="163" t="s">
        <v>56</v>
      </c>
      <c r="AY40" s="60" t="s">
        <v>335</v>
      </c>
      <c r="AZ40" s="167">
        <v>52.061900000000001</v>
      </c>
      <c r="BA40" s="168">
        <v>1.2370000000000001</v>
      </c>
      <c r="BB40" s="168">
        <v>12.6997</v>
      </c>
      <c r="BC40" s="168">
        <v>5.2130000000000001</v>
      </c>
      <c r="BD40" s="168">
        <v>10.8459</v>
      </c>
      <c r="BE40" s="168">
        <v>0.33629999999999999</v>
      </c>
      <c r="BF40" s="168">
        <v>8.3857999999999997</v>
      </c>
      <c r="BG40" s="168">
        <v>2.7404000000000002</v>
      </c>
      <c r="BH40" s="168">
        <v>3.4361000000000002</v>
      </c>
      <c r="BI40" s="168">
        <v>2.5289000000000001</v>
      </c>
      <c r="BJ40" s="168">
        <v>0.35730000000000001</v>
      </c>
      <c r="BK40" s="168">
        <v>0.15770000000000001</v>
      </c>
      <c r="BL40" s="87" t="s">
        <v>56</v>
      </c>
      <c r="BM40" s="160">
        <f t="shared" si="3"/>
        <v>77.592227243377351</v>
      </c>
      <c r="BN40" s="163">
        <v>13</v>
      </c>
    </row>
    <row r="41" spans="1:66" x14ac:dyDescent="0.2">
      <c r="A41" s="73" t="s">
        <v>401</v>
      </c>
      <c r="B41" s="104"/>
      <c r="C41" s="104"/>
      <c r="V41" s="150"/>
    </row>
    <row r="43" spans="1:66" x14ac:dyDescent="0.2">
      <c r="AW43" s="93"/>
    </row>
    <row r="44" spans="1:66" x14ac:dyDescent="0.2">
      <c r="AW44" s="93"/>
    </row>
  </sheetData>
  <mergeCells count="13">
    <mergeCell ref="BM2:BN2"/>
    <mergeCell ref="AM2:AM3"/>
    <mergeCell ref="AY2:AY3"/>
    <mergeCell ref="AN2:AW2"/>
    <mergeCell ref="A2:A3"/>
    <mergeCell ref="S2:U2"/>
    <mergeCell ref="E2:R2"/>
    <mergeCell ref="W2:W3"/>
    <mergeCell ref="D2:D3"/>
    <mergeCell ref="B2:B3"/>
    <mergeCell ref="X2:AJ2"/>
    <mergeCell ref="AZ2:BL2"/>
    <mergeCell ref="C2:C3"/>
  </mergeCells>
  <pageMargins left="0.7" right="0.7" top="0.75" bottom="0.75" header="0.3" footer="0.3"/>
  <pageSetup paperSize="9" orientation="portrait" r:id="rId1"/>
  <ignoredErrors>
    <ignoredError sqref="R4:R40"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Fig. S1</vt:lpstr>
      <vt:lpstr>Table S1</vt:lpstr>
      <vt:lpstr>Table S2</vt:lpstr>
      <vt:lpstr>Table S3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Секисова Виктория Сергеевна</dc:creator>
  <cp:lastModifiedBy>Вика</cp:lastModifiedBy>
  <dcterms:created xsi:type="dcterms:W3CDTF">2025-04-29T06:03:22Z</dcterms:created>
  <dcterms:modified xsi:type="dcterms:W3CDTF">2025-08-29T10:23:19Z</dcterms:modified>
</cp:coreProperties>
</file>